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255" windowHeight="8025" tabRatio="780" activeTab="0"/>
  </bookViews>
  <sheets>
    <sheet name="Rekapitulace stavby" sheetId="1" r:id="rId1"/>
    <sheet name="SO 01 - Komunikace a zpev..." sheetId="2" r:id="rId2"/>
    <sheet name="SO 02 - Kanalizace splašková" sheetId="3" r:id="rId3"/>
    <sheet name="SO 03 - Kanalizace dešťová" sheetId="4" r:id="rId4"/>
    <sheet name="SO 04 - Vodovod" sheetId="5" r:id="rId5"/>
    <sheet name="SO 05 - Veřejné osvětlení" sheetId="6" r:id="rId6"/>
    <sheet name="SO 06 - Plynovod STL" sheetId="7" r:id="rId7"/>
  </sheets>
  <definedNames>
    <definedName name="_xlnm.Print_Area" localSheetId="0">'Rekapitulace stavby'!$C$4:$AP$70,'Rekapitulace stavby'!$C$76:$AP$101</definedName>
    <definedName name="_xlnm.Print_Area" localSheetId="1">'SO 01 - Komunikace a zpev...'!$C$4:$Q$70,'SO 01 - Komunikace a zpev...'!$C$76:$Q$110,'SO 01 - Komunikace a zpev...'!$C$116:$Q$490</definedName>
    <definedName name="_xlnm.Print_Area" localSheetId="2">'SO 02 - Kanalizace splašková'!$C$4:$Q$70,'SO 02 - Kanalizace splašková'!$C$76:$Q$112,'SO 02 - Kanalizace splašková'!$C$118:$Q$1091</definedName>
    <definedName name="_xlnm.Print_Area" localSheetId="3">'SO 03 - Kanalizace dešťová'!$C$4:$Q$70,'SO 03 - Kanalizace dešťová'!$C$76:$Q$109,'SO 03 - Kanalizace dešťová'!$C$115:$Q$838</definedName>
    <definedName name="_xlnm.Print_Area" localSheetId="4">'SO 04 - Vodovod'!$C$4:$Q$70,'SO 04 - Vodovod'!$C$76:$Q$115,'SO 04 - Vodovod'!$C$121:$Q$834</definedName>
    <definedName name="_xlnm.Print_Area" localSheetId="5">'SO 05 - Veřejné osvětlení'!$C$4:$Q$70,'SO 05 - Veřejné osvětlení'!$C$76:$Q$117,'SO 05 - Veřejné osvětlení'!$C$123:$Q$215</definedName>
    <definedName name="_xlnm.Print_Area" localSheetId="6">'SO 06 - Plynovod STL'!$C$4:$Q$70,'SO 06 - Plynovod STL'!$C$76:$Q$106,'SO 06 - Plynovod STL'!$C$112:$Q$346</definedName>
    <definedName name="_xlnm.Print_Titles" localSheetId="0">'Rekapitulace stavby'!$85:$85</definedName>
    <definedName name="_xlnm.Print_Titles" localSheetId="1">'SO 01 - Komunikace a zpev...'!$126:$126</definedName>
    <definedName name="_xlnm.Print_Titles" localSheetId="2">'SO 02 - Kanalizace splašková'!$128:$128</definedName>
    <definedName name="_xlnm.Print_Titles" localSheetId="3">'SO 03 - Kanalizace dešťová'!$125:$125</definedName>
    <definedName name="_xlnm.Print_Titles" localSheetId="4">'SO 04 - Vodovod'!$131:$131</definedName>
    <definedName name="_xlnm.Print_Titles" localSheetId="5">'SO 05 - Veřejné osvětlení'!$133:$133</definedName>
    <definedName name="_xlnm.Print_Titles" localSheetId="6">'SO 06 - Plynovod STL'!$122:$122</definedName>
  </definedNames>
  <calcPr calcId="145621"/>
</workbook>
</file>

<file path=xl/sharedStrings.xml><?xml version="1.0" encoding="utf-8"?>
<sst xmlns="http://schemas.openxmlformats.org/spreadsheetml/2006/main" count="28861" uniqueCount="2138">
  <si>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</si>
  <si>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</si>
  <si>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</si>
  <si>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</si>
  <si>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</si>
  <si>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</si>
  <si>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</si>
  <si>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</si>
  <si>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</si>
  <si>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</si>
  <si>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</si>
  <si>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</si>
  <si>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</si>
  <si>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</si>
  <si>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</si>
  <si>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</si>
  <si>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</si>
  <si>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</si>
  <si>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</si>
  <si>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</si>
  <si>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Lokalita pro RD  Za Hniličkou, Horní Temenice</t>
  </si>
  <si>
    <t>JKSO:</t>
  </si>
  <si>
    <t>CC-CZ:</t>
  </si>
  <si>
    <t>Místo:</t>
  </si>
  <si>
    <t>Šumperk</t>
  </si>
  <si>
    <t>Datum: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</si>
  <si>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</si>
  <si>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</si>
  <si>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</si>
  <si>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</si>
  <si>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</si>
  <si>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</si>
  <si>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</si>
  <si>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</si>
  <si>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</si>
  <si>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</si>
  <si>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</si>
  <si>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</si>
  <si>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</si>
  <si>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</si>
  <si>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</si>
  <si>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</si>
  <si>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</si>
  <si>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</si>
  <si>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</si>
  <si>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</si>
  <si>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</si>
  <si>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</si>
  <si>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</si>
  <si>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</si>
  <si>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</si>
  <si>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</si>
  <si>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</si>
  <si>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</si>
  <si>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</si>
  <si>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</si>
  <si>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</si>
  <si>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</si>
  <si>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</si>
  <si>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</si>
  <si>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</si>
  <si>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</si>
  <si>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</si>
  <si>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</si>
  <si>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</si>
  <si>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</si>
  <si>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</si>
  <si>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</si>
  <si>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</si>
  <si>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</si>
  <si>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</si>
  <si>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</si>
  <si>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</si>
  <si>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</si>
  <si>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</si>
  <si>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</si>
  <si>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</si>
  <si>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</si>
  <si>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{53cbd040-bda5-4d0a-a6ec-697c8331fbeb}</t>
  </si>
  <si>
    <t>{00000000-0000-0000-0000-000000000000}</t>
  </si>
  <si>
    <t>/</t>
  </si>
  <si>
    <t>SO 01</t>
  </si>
  <si>
    <t>Komunikace a zpevněné plochy</t>
  </si>
  <si>
    <t>1</t>
  </si>
  <si>
    <t>{005a2240-e7a4-4f1c-9ae3-64d45b4756bd}</t>
  </si>
  <si>
    <t>SO 02</t>
  </si>
  <si>
    <t>Kanalizace splašková</t>
  </si>
  <si>
    <t>{1c21d279-0fdc-4a4c-9e20-b96cbd224913}</t>
  </si>
  <si>
    <t>SO 03</t>
  </si>
  <si>
    <t>Kanalizace dešťová</t>
  </si>
  <si>
    <t>{b0460959-c74c-4b58-a6ca-f98dbefa35ba}</t>
  </si>
  <si>
    <t>SO 04</t>
  </si>
  <si>
    <t>Vodovod</t>
  </si>
  <si>
    <t>{1319e2de-ecca-4093-9f28-0644c452e6de}</t>
  </si>
  <si>
    <t>SO 05</t>
  </si>
  <si>
    <t>Veřejné osvětlení</t>
  </si>
  <si>
    <t>{adc23971-dce7-477d-ae56-f7ec8782f59c}</t>
  </si>
  <si>
    <t>SO 06</t>
  </si>
  <si>
    <t>Plynovod STL</t>
  </si>
  <si>
    <t>{cdf04093-6eb8-4fd6-8928-c609dd9ab2c9}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</si>
  <si>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</si>
  <si>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</si>
  <si>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</si>
  <si>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</si>
  <si>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</si>
  <si>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</si>
  <si>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</si>
  <si>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</si>
  <si>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</si>
  <si>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</si>
  <si>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</si>
  <si>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</si>
  <si>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</si>
  <si>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</si>
  <si>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</si>
  <si>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</si>
  <si>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</si>
  <si>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Komunikace a zpevněné plochy</t>
  </si>
  <si>
    <t>Sv. Čech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</si>
  <si>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</si>
  <si>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</si>
  <si>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</si>
  <si>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</si>
  <si>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</si>
  <si>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</si>
  <si>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</si>
  <si>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</si>
  <si>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</si>
  <si>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</si>
  <si>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</si>
  <si>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</si>
  <si>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</si>
  <si>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</si>
  <si>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 Přesun sutě</t>
  </si>
  <si>
    <t>OST - Ostatní</t>
  </si>
  <si>
    <t xml:space="preserve">    O01 -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</si>
  <si>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</si>
  <si>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</si>
  <si>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</si>
  <si>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</si>
  <si>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</si>
  <si>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</si>
  <si>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</si>
  <si>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</si>
  <si>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</si>
  <si>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</si>
  <si>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</si>
  <si>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</si>
  <si>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</si>
  <si>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</si>
  <si>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</si>
  <si>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</si>
  <si>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</si>
  <si>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</si>
  <si>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</si>
  <si>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</si>
  <si>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</si>
  <si>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</si>
  <si>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</si>
  <si>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</si>
  <si>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</si>
  <si>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</si>
  <si>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113106125</t>
  </si>
  <si>
    <t>Rozebrání dlažeb komunikací z betonových dlaždic osazených do betonu</t>
  </si>
  <si>
    <t>m2</t>
  </si>
  <si>
    <t>4</t>
  </si>
  <si>
    <t>370429042</t>
  </si>
  <si>
    <t>" betonová přídlažba u obrubníku"</t>
  </si>
  <si>
    <t>VV</t>
  </si>
  <si>
    <t>(15*0,25)</t>
  </si>
  <si>
    <t>Součet</t>
  </si>
  <si>
    <t>113154123</t>
  </si>
  <si>
    <t>Frézování živičného krytu tl 50 mm pruh š 1 m pl do 500 m2 bez překážek v trase</t>
  </si>
  <si>
    <t>-1505537460</t>
  </si>
  <si>
    <t>28*0,5</t>
  </si>
  <si>
    <t>3</t>
  </si>
  <si>
    <t>113202111</t>
  </si>
  <si>
    <t>Vytrhání obrub krajníků obrubníků stojatých</t>
  </si>
  <si>
    <t>m</t>
  </si>
  <si>
    <t>-2015320652</t>
  </si>
  <si>
    <t>121101102</t>
  </si>
  <si>
    <t>Sejmutí ornice s přemístěním na vzdálenost do 100 m, podstatná část řešena v objektu SO 100</t>
  </si>
  <si>
    <t>m3</t>
  </si>
  <si>
    <t>-489893184</t>
  </si>
  <si>
    <t>" sejmutí ornice v prostoru zpevněných komunikací v tl. 26 cm"</t>
  </si>
  <si>
    <t>(2234*0,26)</t>
  </si>
  <si>
    <t>5</t>
  </si>
  <si>
    <t>122201102</t>
  </si>
  <si>
    <t>Odkopávky a prokopávky nezapažené v hornině tř. 3 objem do 1000 m3</t>
  </si>
  <si>
    <t>1010697721</t>
  </si>
  <si>
    <t>" odkop pro novou skladbu komunikace"</t>
  </si>
  <si>
    <t>" větev A"</t>
  </si>
  <si>
    <t>251,47</t>
  </si>
  <si>
    <t>" větev B+ parkoviště"</t>
  </si>
  <si>
    <t>143,45</t>
  </si>
  <si>
    <t>" zpevněná plocha pro kontejnery"</t>
  </si>
  <si>
    <t>9,5</t>
  </si>
  <si>
    <t>Mezisoučet</t>
  </si>
  <si>
    <t>" odkop pro aktivní zónu"</t>
  </si>
  <si>
    <t>(1270*0,5)</t>
  </si>
  <si>
    <t>6</t>
  </si>
  <si>
    <t>122201109</t>
  </si>
  <si>
    <t>Příplatek za lepivost u odkopávek v hornině tř. 1 až 3</t>
  </si>
  <si>
    <t>513352749</t>
  </si>
  <si>
    <t>1039,42*0,5</t>
  </si>
  <si>
    <t>7</t>
  </si>
  <si>
    <t>132201101</t>
  </si>
  <si>
    <t>Hloubení rýh š do 600 mm v hornině tř. 3 objemu do 100 m3</t>
  </si>
  <si>
    <t>-880439244</t>
  </si>
  <si>
    <t>" výkop pro drenáž"</t>
  </si>
  <si>
    <t>(168*0,4*0,3)</t>
  </si>
  <si>
    <t>" větev B"</t>
  </si>
  <si>
    <t>(68*0,4*0,3)</t>
  </si>
  <si>
    <t>8</t>
  </si>
  <si>
    <t>132201109</t>
  </si>
  <si>
    <t>Příplatek za lepivost k hloubení rýh š do 600 mm v hornině tř. 3</t>
  </si>
  <si>
    <t>-90240089</t>
  </si>
  <si>
    <t>28,32*0,5</t>
  </si>
  <si>
    <t>9</t>
  </si>
  <si>
    <t>162301101</t>
  </si>
  <si>
    <t>Vodorovné přemístění do 500 m výkopku/sypaniny z horniny tř. 1 až 4</t>
  </si>
  <si>
    <t>255360145</t>
  </si>
  <si>
    <t>" dovoz ornice z meziskládky na zpětné ohumusování"</t>
  </si>
  <si>
    <t>10</t>
  </si>
  <si>
    <t>162701104</t>
  </si>
  <si>
    <t>Vodorovné přemístění do 9000 m výkopku/sypaniny z horniny tř. 1 až 4</t>
  </si>
  <si>
    <t>678199671</t>
  </si>
  <si>
    <t>" odvoz přebytečného výkopku na skládku"</t>
  </si>
  <si>
    <t>(1039,42+28,32)</t>
  </si>
  <si>
    <t>11</t>
  </si>
  <si>
    <t>171101101</t>
  </si>
  <si>
    <t>Uložení sypaniny z hornin soudržných do násypů zhutněných na 95 % PS</t>
  </si>
  <si>
    <t>1888933423</t>
  </si>
  <si>
    <t>" aktivní zóna pro skladbu komunikace"</t>
  </si>
  <si>
    <t>945*0,5*1,15</t>
  </si>
  <si>
    <t>325*0,5*1,15</t>
  </si>
  <si>
    <t>12</t>
  </si>
  <si>
    <t>M</t>
  </si>
  <si>
    <t>583441970</t>
  </si>
  <si>
    <t>štěrkodrť frakce 0-63</t>
  </si>
  <si>
    <t>t</t>
  </si>
  <si>
    <t>1596537122</t>
  </si>
  <si>
    <t>945*0,5*1,15*1,96</t>
  </si>
  <si>
    <t>325*0,5*1,15*1,96</t>
  </si>
  <si>
    <t>13</t>
  </si>
  <si>
    <t>171201201</t>
  </si>
  <si>
    <t>Uložení sypaniny na skládky</t>
  </si>
  <si>
    <t>-1315205840</t>
  </si>
  <si>
    <t>" uložení sejmuté ornice na meziskládku"</t>
  </si>
  <si>
    <t>14</t>
  </si>
  <si>
    <t>171201211</t>
  </si>
  <si>
    <t>Poplatek za uložení odpadu ze sypaniny na skládce (skládkovné)</t>
  </si>
  <si>
    <t>-1228554305</t>
  </si>
  <si>
    <t>(1039,42+28,32)*1,8</t>
  </si>
  <si>
    <t>181301101</t>
  </si>
  <si>
    <t>Rozprostření ornice tl vrstvy do 100 mm pl do 500 m2 v rovině nebo ve svahu do 1:5</t>
  </si>
  <si>
    <t>1713442343</t>
  </si>
  <si>
    <t>" ohumusování v tl. 100 mm"</t>
  </si>
  <si>
    <t>805</t>
  </si>
  <si>
    <t>16</t>
  </si>
  <si>
    <t>181301103</t>
  </si>
  <si>
    <t>Rozprostření ornice tl vrstvy do 200 mm pl do 500 m2 v rovině nebo ve svahu do 1:5</t>
  </si>
  <si>
    <t>500720434</t>
  </si>
  <si>
    <t>" zbývající ornice rozprostřena na parcele č. 1031/6"</t>
  </si>
  <si>
    <t>(580,84-80,5)/0,2</t>
  </si>
  <si>
    <t>17</t>
  </si>
  <si>
    <t>167103101</t>
  </si>
  <si>
    <t>Nakládání výkopku ze zemin schopných zúrodnění</t>
  </si>
  <si>
    <t>1155250360</t>
  </si>
  <si>
    <t>" dovoz ornice na zpětné ohumusování"</t>
  </si>
  <si>
    <t>18</t>
  </si>
  <si>
    <t>181411131</t>
  </si>
  <si>
    <t>Založení parkového trávníku výsevem plochy do 1000 m2 v rovině a ve svahu do 1:5</t>
  </si>
  <si>
    <t>-766450462</t>
  </si>
  <si>
    <t>" plochy pro ozelenění  "</t>
  </si>
  <si>
    <t>19</t>
  </si>
  <si>
    <t>005724100</t>
  </si>
  <si>
    <t>osivo směs travní parková</t>
  </si>
  <si>
    <t>kg</t>
  </si>
  <si>
    <t>-844610404</t>
  </si>
  <si>
    <t>20</t>
  </si>
  <si>
    <t>212752212</t>
  </si>
  <si>
    <t>Trativod z drenážních trubek plastových flexibilních D do 100 mm včetně lože otevřený výkop</t>
  </si>
  <si>
    <t>917898752</t>
  </si>
  <si>
    <t>168</t>
  </si>
  <si>
    <t>68</t>
  </si>
  <si>
    <t>212972112</t>
  </si>
  <si>
    <t>Opláštění drenážních trub filtrační textilií DN 100</t>
  </si>
  <si>
    <t>1733157434</t>
  </si>
  <si>
    <t>22</t>
  </si>
  <si>
    <t>215901101</t>
  </si>
  <si>
    <t>Zhutnění podloží z hornin soudržných do 92% PS nebo nesoudržných sypkých I(d) do 0,8</t>
  </si>
  <si>
    <t>838647343</t>
  </si>
  <si>
    <t>" skladba vozovky"</t>
  </si>
  <si>
    <t>945*1,15</t>
  </si>
  <si>
    <t>325*1,15</t>
  </si>
  <si>
    <t>" parkoviště"</t>
  </si>
  <si>
    <t>83*1,1</t>
  </si>
  <si>
    <t>" plocha pro kontejnery"</t>
  </si>
  <si>
    <t>18*1,05</t>
  </si>
  <si>
    <t>23</t>
  </si>
  <si>
    <t>564861111</t>
  </si>
  <si>
    <t>Podklad ze štěrkodrtě ŠD tl 200 mm</t>
  </si>
  <si>
    <t>760232374</t>
  </si>
  <si>
    <t>945*1,1</t>
  </si>
  <si>
    <t>325*1,1</t>
  </si>
  <si>
    <t>24</t>
  </si>
  <si>
    <t>564871111</t>
  </si>
  <si>
    <t>Podklad ze štěrkodrtě ŠD tl 250 mm</t>
  </si>
  <si>
    <t>1380376156</t>
  </si>
  <si>
    <t>25</t>
  </si>
  <si>
    <t>564962111</t>
  </si>
  <si>
    <t>Podklad z mechanicky zpevněného kameniva MZK tl 200 mm</t>
  </si>
  <si>
    <t>988992958</t>
  </si>
  <si>
    <t>945*1,05</t>
  </si>
  <si>
    <t>325*1,05</t>
  </si>
  <si>
    <t>83*1,05</t>
  </si>
  <si>
    <t>26</t>
  </si>
  <si>
    <t>573211111</t>
  </si>
  <si>
    <t>Postřik živičný spojovací z asfaltu v množství do 0,70 kg/m2</t>
  </si>
  <si>
    <t>589979769</t>
  </si>
  <si>
    <t>" doplnění povrchu"</t>
  </si>
  <si>
    <t>28*0,4</t>
  </si>
  <si>
    <t>27</t>
  </si>
  <si>
    <t>577144111</t>
  </si>
  <si>
    <t>Asfaltový beton vrstva obrusná ACO 11 (ABS) tř. I tl 50 mm š do 3 m z nemodifikovaného asfaltu</t>
  </si>
  <si>
    <t>471187510</t>
  </si>
  <si>
    <t>28</t>
  </si>
  <si>
    <t>596211210</t>
  </si>
  <si>
    <t>Kladení zámkové dlažby komunikací pro pěší tl 80 mm skupiny A pl do 50 m2</t>
  </si>
  <si>
    <t>555027206</t>
  </si>
  <si>
    <t>29</t>
  </si>
  <si>
    <t>596211211</t>
  </si>
  <si>
    <t>Kladení zámkové dlažby komunikací pro pěší tl 80 mm skupiny A pl do 100 m2</t>
  </si>
  <si>
    <t>1429385978</t>
  </si>
  <si>
    <t>83</t>
  </si>
  <si>
    <t>30</t>
  </si>
  <si>
    <t>596211212</t>
  </si>
  <si>
    <t>Kladení zámkové dlažby komunikací pro pěší tl 80 mm skupiny A pl do 300 m2</t>
  </si>
  <si>
    <t>2007396993</t>
  </si>
  <si>
    <t>945</t>
  </si>
  <si>
    <t>325</t>
  </si>
  <si>
    <t>31</t>
  </si>
  <si>
    <t>592451090</t>
  </si>
  <si>
    <t>dlažba zámková 20x10x8 cm přírodní</t>
  </si>
  <si>
    <t>-1884026222</t>
  </si>
  <si>
    <t>945*1,02</t>
  </si>
  <si>
    <t>325*1,02</t>
  </si>
  <si>
    <t>(83-5)*1,02</t>
  </si>
  <si>
    <t>18*1,02</t>
  </si>
  <si>
    <t>32</t>
  </si>
  <si>
    <t>592451080</t>
  </si>
  <si>
    <t>dlažba zámková  20x10x8 cm červená</t>
  </si>
  <si>
    <t>-30103734</t>
  </si>
  <si>
    <t>" parkoviště- dělící pruhy parkovacích stání"</t>
  </si>
  <si>
    <t>5*1,02</t>
  </si>
  <si>
    <t>33</t>
  </si>
  <si>
    <t>599141112</t>
  </si>
  <si>
    <t>Vyplnění spár  trvale pružnou živičnou zálivkou</t>
  </si>
  <si>
    <t>108361799</t>
  </si>
  <si>
    <t>34</t>
  </si>
  <si>
    <t>895941311</t>
  </si>
  <si>
    <t>Zřízení vpusti kanalizační uliční z betonových dílců typ UVB-50</t>
  </si>
  <si>
    <t>kus</t>
  </si>
  <si>
    <t>-1586155025</t>
  </si>
  <si>
    <t>35</t>
  </si>
  <si>
    <t>552423200</t>
  </si>
  <si>
    <t>mříž čtvercová D 400-VIATOP, plochá 500x500mm</t>
  </si>
  <si>
    <t>644334672</t>
  </si>
  <si>
    <t>36</t>
  </si>
  <si>
    <t>592238500</t>
  </si>
  <si>
    <t>dno betonové pro uliční vpusť s výtokovým otvorem  45x33x5 cm</t>
  </si>
  <si>
    <t>-1235717435</t>
  </si>
  <si>
    <t>8*1,01</t>
  </si>
  <si>
    <t>37</t>
  </si>
  <si>
    <t>592238570</t>
  </si>
  <si>
    <t>skruž betonová pro uliční vpusť horní  45x30x5 cm</t>
  </si>
  <si>
    <t>625231610</t>
  </si>
  <si>
    <t>38</t>
  </si>
  <si>
    <t>592238580</t>
  </si>
  <si>
    <t>skruž betonová pro uliční vpusť horní TBV-Q 450/570/5d, 45x57x5 cm</t>
  </si>
  <si>
    <t>-287165064</t>
  </si>
  <si>
    <t>(2*2+5+1)*1,01</t>
  </si>
  <si>
    <t>39</t>
  </si>
  <si>
    <t>592238620</t>
  </si>
  <si>
    <t>skruž betonová pro uliční vpusť středová  45x30x5 cm</t>
  </si>
  <si>
    <t>-707664379</t>
  </si>
  <si>
    <t>40</t>
  </si>
  <si>
    <t>592238600</t>
  </si>
  <si>
    <t>skruž betonová pro uliční vpusť středová TBV-Q 450/195/6b, 45x19,5x5 cm</t>
  </si>
  <si>
    <t>1581753414</t>
  </si>
  <si>
    <t>41</t>
  </si>
  <si>
    <t>592238640</t>
  </si>
  <si>
    <t>prstenec betonový pro uliční vpusť vyrovnávací , 39x6x5 cm</t>
  </si>
  <si>
    <t>1529929418</t>
  </si>
  <si>
    <t>(5*3+3*5)*1,01</t>
  </si>
  <si>
    <t>42</t>
  </si>
  <si>
    <t>592238740</t>
  </si>
  <si>
    <t>koš pozink. C3 DIN 4052, vysoký, pro rám 500/300</t>
  </si>
  <si>
    <t>-182940807</t>
  </si>
  <si>
    <t>43</t>
  </si>
  <si>
    <t>895951308</t>
  </si>
  <si>
    <t xml:space="preserve">Vyjmutí původní kompletní uliční vpusti, výkop pro nové osazení, osazení vč. zásypu, </t>
  </si>
  <si>
    <t>soubor</t>
  </si>
  <si>
    <t>-510599060</t>
  </si>
  <si>
    <t>44</t>
  </si>
  <si>
    <t>899661311</t>
  </si>
  <si>
    <t>Zřízení filtračního obalu drenážních trubek DN do 130 mm</t>
  </si>
  <si>
    <t>531331165</t>
  </si>
  <si>
    <t>45</t>
  </si>
  <si>
    <t>113451240</t>
  </si>
  <si>
    <t>Příplatek za řezání betonových obrubníků</t>
  </si>
  <si>
    <t>ks</t>
  </si>
  <si>
    <t>1012184717</t>
  </si>
  <si>
    <t>35+10</t>
  </si>
  <si>
    <t>46</t>
  </si>
  <si>
    <t>914111111</t>
  </si>
  <si>
    <t>Montáž svislé dopravní značky do velikosti 1 m2 objímkami na sloupek nebo konzolu</t>
  </si>
  <si>
    <t>43237185</t>
  </si>
  <si>
    <t>" IP11a</t>
  </si>
  <si>
    <t>" IP12"</t>
  </si>
  <si>
    <t>47</t>
  </si>
  <si>
    <t>404443065</t>
  </si>
  <si>
    <t>značka svislá reflexní AL- NK</t>
  </si>
  <si>
    <t>895068229</t>
  </si>
  <si>
    <t>48</t>
  </si>
  <si>
    <t>914511112</t>
  </si>
  <si>
    <t>Montáž sloupku dopravních značek délky do 3,5 m s betonovým základem a patkou</t>
  </si>
  <si>
    <t>-720683694</t>
  </si>
  <si>
    <t>49</t>
  </si>
  <si>
    <t>404452300</t>
  </si>
  <si>
    <t>sloupek Zn 70 - 350</t>
  </si>
  <si>
    <t>1846832940</t>
  </si>
  <si>
    <t>50</t>
  </si>
  <si>
    <t>404452410</t>
  </si>
  <si>
    <t>patka hliníková HP 70</t>
  </si>
  <si>
    <t>-1291852506</t>
  </si>
  <si>
    <t>51</t>
  </si>
  <si>
    <t>404452540</t>
  </si>
  <si>
    <t>víčko plastové na sloupek 70</t>
  </si>
  <si>
    <t>1431600043</t>
  </si>
  <si>
    <t>52</t>
  </si>
  <si>
    <t>404452570</t>
  </si>
  <si>
    <t>upínací svorka na sloupek US 70</t>
  </si>
  <si>
    <t>-869796573</t>
  </si>
  <si>
    <t>2*2</t>
  </si>
  <si>
    <t>53</t>
  </si>
  <si>
    <t>915131111</t>
  </si>
  <si>
    <t>Vodorovné dopravní značení bílou barvou přechody pro chodce, šipky, symboly</t>
  </si>
  <si>
    <t>-997003822</t>
  </si>
  <si>
    <t>" V10f"</t>
  </si>
  <si>
    <t>1*2</t>
  </si>
  <si>
    <t>54</t>
  </si>
  <si>
    <t>915621111</t>
  </si>
  <si>
    <t>Předznačení vodorovného plošného značení</t>
  </si>
  <si>
    <t>718833691</t>
  </si>
  <si>
    <t>55</t>
  </si>
  <si>
    <t>916111123</t>
  </si>
  <si>
    <t>Osazení obruby z drobných kostek s boční opěrou do lože z betonu prostého</t>
  </si>
  <si>
    <t>1089328801</t>
  </si>
  <si>
    <t>" přídlažba- jednořádek"</t>
  </si>
  <si>
    <t>56</t>
  </si>
  <si>
    <t>583801200</t>
  </si>
  <si>
    <t>kostka dlažební drobná, žula velikost 8/10 cm</t>
  </si>
  <si>
    <t>970130903</t>
  </si>
  <si>
    <t>" jednořádek"</t>
  </si>
  <si>
    <t>28*0,1/4,5*1,02</t>
  </si>
  <si>
    <t>57</t>
  </si>
  <si>
    <t>916131213</t>
  </si>
  <si>
    <t>Osazení silničního obrubníku betonového stojatého s boční opěrou do lože z betonu prostého</t>
  </si>
  <si>
    <t>2004010998</t>
  </si>
  <si>
    <t>" obrubník silniční"</t>
  </si>
  <si>
    <t>358</t>
  </si>
  <si>
    <t>" silniční obrubník snížený"</t>
  </si>
  <si>
    <t>80</t>
  </si>
  <si>
    <t xml:space="preserve">" obrubník silniční přechodový" </t>
  </si>
  <si>
    <t>" provedení sjezdů k RD bude řešeno v koordinaci se zástupcem investora"</t>
  </si>
  <si>
    <t>58</t>
  </si>
  <si>
    <t>592174680</t>
  </si>
  <si>
    <t>obrubník betonový silniční snížený 100x15x15 cm</t>
  </si>
  <si>
    <t>-906139479</t>
  </si>
  <si>
    <t>80*1,01</t>
  </si>
  <si>
    <t>59</t>
  </si>
  <si>
    <t>592174650</t>
  </si>
  <si>
    <t>obrubník betonový silniční  100x15x25 cm</t>
  </si>
  <si>
    <t>-1289787397</t>
  </si>
  <si>
    <t>358*1,01</t>
  </si>
  <si>
    <t>60</t>
  </si>
  <si>
    <t>592175150</t>
  </si>
  <si>
    <t>obrubník betonový silniční přechodový (PP) 100x15x15/25 cm</t>
  </si>
  <si>
    <t>-562624128</t>
  </si>
  <si>
    <t>32*1,01</t>
  </si>
  <si>
    <t>61</t>
  </si>
  <si>
    <t>916231213</t>
  </si>
  <si>
    <t>Osazení chodníkového obrubníku betonového stojatého s boční opěrou do lože z betonu prostého</t>
  </si>
  <si>
    <t>891282010</t>
  </si>
  <si>
    <t>" obrubník chodníkový"</t>
  </si>
  <si>
    <t>62</t>
  </si>
  <si>
    <t>592174170</t>
  </si>
  <si>
    <t>obrubník betonový chodníkový  100x10x25 cm</t>
  </si>
  <si>
    <t>1118034234</t>
  </si>
  <si>
    <t>50*1,01</t>
  </si>
  <si>
    <t>63</t>
  </si>
  <si>
    <t>916991121</t>
  </si>
  <si>
    <t>Lože pod obrubníky, krajníky nebo obruby z dlažebních kostek z betonu prostého</t>
  </si>
  <si>
    <t>-801679098</t>
  </si>
  <si>
    <t>358*0,01</t>
  </si>
  <si>
    <t>50*0,01</t>
  </si>
  <si>
    <t>80*0,01</t>
  </si>
  <si>
    <t>32*0,01</t>
  </si>
  <si>
    <t>64</t>
  </si>
  <si>
    <t>919735111</t>
  </si>
  <si>
    <t>Řezání stávajícího živičného krytu hl do 50 mm</t>
  </si>
  <si>
    <t>-1182777711</t>
  </si>
  <si>
    <t>65</t>
  </si>
  <si>
    <t>998225111</t>
  </si>
  <si>
    <t>Přesun hmot pro pozemní komunikace s krytem z kamene, monolitickým betonovým nebo živičným</t>
  </si>
  <si>
    <t>846815380</t>
  </si>
  <si>
    <t>66</t>
  </si>
  <si>
    <t>997221551</t>
  </si>
  <si>
    <t>Vodorovná doprava suti ze sypkých materiálů do 1 km</t>
  </si>
  <si>
    <t>-285679554</t>
  </si>
  <si>
    <t>" frézovaná živice"</t>
  </si>
  <si>
    <t>1,792</t>
  </si>
  <si>
    <t>67</t>
  </si>
  <si>
    <t>997221559</t>
  </si>
  <si>
    <t>Příplatek ZKD 1 km u vodorovné dopravy suti ze sypkých materiálů</t>
  </si>
  <si>
    <t>1409916983</t>
  </si>
  <si>
    <t>1,792*8</t>
  </si>
  <si>
    <t>997221561</t>
  </si>
  <si>
    <t>Vodorovná doprava suti z kusových materiálů do 1 km</t>
  </si>
  <si>
    <t>572335223</t>
  </si>
  <si>
    <t>" betonové obrubníky"</t>
  </si>
  <si>
    <t>3,075</t>
  </si>
  <si>
    <t>" betonová dlažba"</t>
  </si>
  <si>
    <t>0,994</t>
  </si>
  <si>
    <t>69</t>
  </si>
  <si>
    <t>997221569</t>
  </si>
  <si>
    <t>Příplatek ZKD 1 km u vodorovné dopravy suti z kusových materiálů</t>
  </si>
  <si>
    <t>-9166416</t>
  </si>
  <si>
    <t>3,075*8</t>
  </si>
  <si>
    <t>0,994*8</t>
  </si>
  <si>
    <t>70</t>
  </si>
  <si>
    <t>997221611</t>
  </si>
  <si>
    <t>Nakládání suti na dopravní prostředky pro vodorovnou dopravu</t>
  </si>
  <si>
    <t>-1571907119</t>
  </si>
  <si>
    <t>71</t>
  </si>
  <si>
    <t>997221815</t>
  </si>
  <si>
    <t>Poplatek za uložení betonového odpadu na skládce (skládkovné)</t>
  </si>
  <si>
    <t>1005947870</t>
  </si>
  <si>
    <t>72</t>
  </si>
  <si>
    <t>997221845</t>
  </si>
  <si>
    <t>Poplatek za uložení odpadu z asfaltových povrchů na skládce (skládkovné)</t>
  </si>
  <si>
    <t>-1568346484</t>
  </si>
  <si>
    <t>" frézovaný asfalt"</t>
  </si>
  <si>
    <t>73</t>
  </si>
  <si>
    <t>211500000</t>
  </si>
  <si>
    <t>Dokumentace skutečného provedení</t>
  </si>
  <si>
    <t>512</t>
  </si>
  <si>
    <t>340082976</t>
  </si>
  <si>
    <t>74</t>
  </si>
  <si>
    <t>221500000</t>
  </si>
  <si>
    <t>Vytýčení stávajících sítí</t>
  </si>
  <si>
    <t>1887286669</t>
  </si>
  <si>
    <t>"  vytýčení  stávajících podzemních inženýrských sítí před zahájením zemních prací a přeložek"</t>
  </si>
  <si>
    <t>75</t>
  </si>
  <si>
    <t>221600000</t>
  </si>
  <si>
    <t>Vytýčení hlavních bodů stavby autorizovaným geodetem</t>
  </si>
  <si>
    <t>1524736486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</si>
  <si>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</si>
  <si>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</si>
  <si>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76</t>
  </si>
  <si>
    <t>221700000</t>
  </si>
  <si>
    <t>Zaměření skutečného provedení autorizovaným geodetem</t>
  </si>
  <si>
    <t>291558572</t>
  </si>
  <si>
    <t>77</t>
  </si>
  <si>
    <t>821800000</t>
  </si>
  <si>
    <t>Fotodokumentace stavby</t>
  </si>
  <si>
    <t>-962405836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</si>
  <si>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</si>
  <si>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</si>
  <si>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</si>
  <si>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78</t>
  </si>
  <si>
    <t>821890000</t>
  </si>
  <si>
    <t>Vyřízení zvláštního užívání komunikace a dopravní značení pracovních míst</t>
  </si>
  <si>
    <t>-2006765080</t>
  </si>
  <si>
    <t>79</t>
  </si>
  <si>
    <t>822800000</t>
  </si>
  <si>
    <t>Měření únosnosti zemní pláně 4x</t>
  </si>
  <si>
    <t>504116518</t>
  </si>
  <si>
    <t>VP - Vícepráce</t>
  </si>
  <si>
    <t>PN</t>
  </si>
  <si>
    <t>SO 02 - Kanalizace splašková</t>
  </si>
  <si>
    <t>HSV -  Práce a dodávky HSV</t>
  </si>
  <si>
    <t xml:space="preserve">    12 -  Zemní práce</t>
  </si>
  <si>
    <t xml:space="preserve">    2 -  Zakládání</t>
  </si>
  <si>
    <t xml:space="preserve">    4 -  Vodorovné konstrukce</t>
  </si>
  <si>
    <t xml:space="preserve">    5 - Komunikace pozemní</t>
  </si>
  <si>
    <t xml:space="preserve">    9 -  Ostatní konstrukce a práce-bourání</t>
  </si>
  <si>
    <t xml:space="preserve">    998 -  Přesun hmot</t>
  </si>
  <si>
    <t>M -  Práce a dodávky M</t>
  </si>
  <si>
    <t xml:space="preserve">    46-M -  Zemní práce při extr.mont.pracích</t>
  </si>
  <si>
    <t>113107023</t>
  </si>
  <si>
    <t>Odstranění podkladu plochy do 15 m2 z kameniva drceného tl 300 mm při překopech inž sítí</t>
  </si>
  <si>
    <t>-400151118</t>
  </si>
  <si>
    <t>" v asfaltové komunikaci"</t>
  </si>
  <si>
    <t>(3,7*2,8/2)</t>
  </si>
  <si>
    <t>113154124</t>
  </si>
  <si>
    <t>Frézování živičného krytu tl 100 mm pruh š 1 m pl do 500 m2 bez překážek v trase</t>
  </si>
  <si>
    <t>-1223998551</t>
  </si>
  <si>
    <t>1575404286</t>
  </si>
  <si>
    <t>" vzor 1"</t>
  </si>
  <si>
    <t>(26,24*1,15)*0,26</t>
  </si>
  <si>
    <t xml:space="preserve"> "vzor 4"</t>
  </si>
  <si>
    <t>(25*1,8)*0,26</t>
  </si>
  <si>
    <t>(20*1,8)*0,26</t>
  </si>
  <si>
    <t>132201201</t>
  </si>
  <si>
    <t>Hloubení rýh š do 2000 mm v hornině tř. 3 objemu do 100 m3</t>
  </si>
  <si>
    <t>-401177710</t>
  </si>
  <si>
    <t>" výkop pro kanalizační přípojky"</t>
  </si>
  <si>
    <t>" K1"</t>
  </si>
  <si>
    <t>(5*1,1)*1,84</t>
  </si>
  <si>
    <t>" K2"</t>
  </si>
  <si>
    <t>(5*1,1)*1,44</t>
  </si>
  <si>
    <t>" K3"</t>
  </si>
  <si>
    <t>(5*1,1)*2,14</t>
  </si>
  <si>
    <t>" K4"</t>
  </si>
  <si>
    <t>(5*1,1)*1,94</t>
  </si>
  <si>
    <t>" K5"</t>
  </si>
  <si>
    <t>(5*1,1)*1,64</t>
  </si>
  <si>
    <t>" K6"</t>
  </si>
  <si>
    <t>" K7"</t>
  </si>
  <si>
    <t>(5*1,1)*0,94</t>
  </si>
  <si>
    <t>" Kop"</t>
  </si>
  <si>
    <t>(12*1,1)*1,24</t>
  </si>
  <si>
    <t>" K8"</t>
  </si>
  <si>
    <t>(5*1,1)*0,74</t>
  </si>
  <si>
    <t>" K9"</t>
  </si>
  <si>
    <t>(6*1,1)*1,34</t>
  </si>
  <si>
    <t>" K10"</t>
  </si>
  <si>
    <t>(5*1,1)*1,54</t>
  </si>
  <si>
    <t>" K11"</t>
  </si>
  <si>
    <t>" K12"</t>
  </si>
  <si>
    <t>(6*1,1)*1,64</t>
  </si>
  <si>
    <t>" K13"</t>
  </si>
  <si>
    <t>(6*1,1)*1,44</t>
  </si>
  <si>
    <t>" K14"</t>
  </si>
  <si>
    <t>(6*1,1)*1,24</t>
  </si>
  <si>
    <t>" K15"</t>
  </si>
  <si>
    <t>(7*1,1)*1,34</t>
  </si>
  <si>
    <t>" K16"</t>
  </si>
  <si>
    <t>(7*1,1)*1,44</t>
  </si>
  <si>
    <t>" K17"</t>
  </si>
  <si>
    <t>(7*1,1)*1,54</t>
  </si>
  <si>
    <t>132201202</t>
  </si>
  <si>
    <t>Hloubení rýh š do 2000 mm v hornině tř. 3 objemu do 1000 m3</t>
  </si>
  <si>
    <t>-2069025799</t>
  </si>
  <si>
    <t>" výkop pro kanalizacI"</t>
  </si>
  <si>
    <t>(4,07*1,8)*3,69</t>
  </si>
  <si>
    <t>(6,34*1,8)*5,05</t>
  </si>
  <si>
    <t>(26,24*1,15)*4,11</t>
  </si>
  <si>
    <t>(43,07+45,57)*1,15*3,58</t>
  </si>
  <si>
    <t>(65,85*1,15)*1,59</t>
  </si>
  <si>
    <t>(25*1,8)*4,39</t>
  </si>
  <si>
    <t>(20*1,8)*1,97</t>
  </si>
  <si>
    <t>" větev C"</t>
  </si>
  <si>
    <t>(32*1,15)*2,3</t>
  </si>
  <si>
    <t>(27*1,15)*1,78</t>
  </si>
  <si>
    <t>132201209</t>
  </si>
  <si>
    <t>Příplatek za lepivost k hloubení rýh š do 2000 mm v hornině tř. 3</t>
  </si>
  <si>
    <t>792218107</t>
  </si>
  <si>
    <t>1102,404*0,5</t>
  </si>
  <si>
    <t>172,238*0,5</t>
  </si>
  <si>
    <t>151101101</t>
  </si>
  <si>
    <t>Zřízení příložného pažení a rozepření stěn rýh hl do 2 m</t>
  </si>
  <si>
    <t>-814682369</t>
  </si>
  <si>
    <t>(65,85*1,85)</t>
  </si>
  <si>
    <t>(27*2,04)</t>
  </si>
  <si>
    <t>(5*2,1)*2</t>
  </si>
  <si>
    <t>(5*1,7)*2</t>
  </si>
  <si>
    <t>(5*2,4)*2</t>
  </si>
  <si>
    <t>(5*2,2)*2</t>
  </si>
  <si>
    <t>(5*1,9)*2</t>
  </si>
  <si>
    <t>(5*1,2)*2</t>
  </si>
  <si>
    <t>(12*1,5)*2</t>
  </si>
  <si>
    <t>(5*1)*2</t>
  </si>
  <si>
    <t>(6*1,6)*2</t>
  </si>
  <si>
    <t>(5*1,8)*2</t>
  </si>
  <si>
    <t>(6*1,9)*2</t>
  </si>
  <si>
    <t>(6*1,7)*2</t>
  </si>
  <si>
    <t>(6*1,5)*2</t>
  </si>
  <si>
    <t>(7*1,6)*2</t>
  </si>
  <si>
    <t>(7*1,7)*2</t>
  </si>
  <si>
    <t>(7*1,8)*2</t>
  </si>
  <si>
    <t>151101102</t>
  </si>
  <si>
    <t>Zřízení příložného pažení a rozepření stěn rýh hl do 4 m</t>
  </si>
  <si>
    <t>486502869</t>
  </si>
  <si>
    <t>(4,07*3,95)</t>
  </si>
  <si>
    <t>(43,07+45,57)*3,84</t>
  </si>
  <si>
    <t>(20*2,23)*2</t>
  </si>
  <si>
    <t>(32*2,56)</t>
  </si>
  <si>
    <t>" druhá strana výkopu"</t>
  </si>
  <si>
    <t>(19*2,56)</t>
  </si>
  <si>
    <t>151101103</t>
  </si>
  <si>
    <t>Zřízení příložného pažení a rozepření stěn rýh hl do 8 m</t>
  </si>
  <si>
    <t>-719903330</t>
  </si>
  <si>
    <t>(6,34*5,31)</t>
  </si>
  <si>
    <t>(26,24*4,37)</t>
  </si>
  <si>
    <t>(25*4,65)*2</t>
  </si>
  <si>
    <t>151101111</t>
  </si>
  <si>
    <t>Odstranění příložného pažení a rozepření stěn rýh hl do 2 m</t>
  </si>
  <si>
    <t>-1751185476</t>
  </si>
  <si>
    <t>151101112</t>
  </si>
  <si>
    <t>Odstranění příložného pažení a rozepření stěn rýh hl do 4 m</t>
  </si>
  <si>
    <t>121253067</t>
  </si>
  <si>
    <t>151101113</t>
  </si>
  <si>
    <t>Odstranění příložného pažení a rozepření stěn rýh hl do 8 m</t>
  </si>
  <si>
    <t>1453415841</t>
  </si>
  <si>
    <t>161101101</t>
  </si>
  <si>
    <t>Svislé přemístění výkopku z horniny tř. 1 až 4 hl výkopu do 2,5 m</t>
  </si>
  <si>
    <t>1456555525</t>
  </si>
  <si>
    <t>(65,85*1,15)*1,59*0,5</t>
  </si>
  <si>
    <t>161101102</t>
  </si>
  <si>
    <t>Svislé přemístění výkopku z horniny tř. 1 až 4 hl výkopu do 4 m</t>
  </si>
  <si>
    <t>122422533</t>
  </si>
  <si>
    <t>(43,07+45,57)*1,15*3,58*0,55</t>
  </si>
  <si>
    <t>161101103</t>
  </si>
  <si>
    <t>Svislé přemístění výkopku z horniny tř. 1 až 4 hl výkopu do 6 m</t>
  </si>
  <si>
    <t>-961655719</t>
  </si>
  <si>
    <t>(26,24*1,15)*4,11*0,6</t>
  </si>
  <si>
    <t>(25*1,8)*4,39*0,6</t>
  </si>
  <si>
    <t>1035370951</t>
  </si>
  <si>
    <t>-522831424</t>
  </si>
  <si>
    <t>(172,238+1102,404)</t>
  </si>
  <si>
    <t>-(349,135+65,751)</t>
  </si>
  <si>
    <t>-917177698</t>
  </si>
  <si>
    <t>1407469648</t>
  </si>
  <si>
    <t>(172,238+1102,404)*1,8</t>
  </si>
  <si>
    <t>-(349,135+65,751)*1,8</t>
  </si>
  <si>
    <t>174101101</t>
  </si>
  <si>
    <t>Zásyp jam, šachet rýh nebo kolem objektů sypaninou se zhutněním</t>
  </si>
  <si>
    <t>-300474395</t>
  </si>
  <si>
    <t>" zásyp  výkopu pro kanalizaci ve vozovce kamenivem"</t>
  </si>
  <si>
    <t>(4,07*1,8)*3,3</t>
  </si>
  <si>
    <t>(6,34*1,8)*4,66</t>
  </si>
  <si>
    <t>(43,07+45,57)*1,15*3,19</t>
  </si>
  <si>
    <t>(65,85*1,15)*1,2</t>
  </si>
  <si>
    <t>(32*1,15)*1,91</t>
  </si>
  <si>
    <t>(27*1,15)*1,39</t>
  </si>
  <si>
    <t>" odpočet šachty"</t>
  </si>
  <si>
    <t>" Š1"</t>
  </si>
  <si>
    <t>-(3,14*0,5*0,5)*3,16</t>
  </si>
  <si>
    <t>" Š2"</t>
  </si>
  <si>
    <t>-(3,14*0,5*0,5)*4,5</t>
  </si>
  <si>
    <t>" Š3"</t>
  </si>
  <si>
    <t>-(3,14*0,5*0,5)*4,6</t>
  </si>
  <si>
    <t>" Š4"</t>
  </si>
  <si>
    <t>-(3,14*0,5*0,5)*3,31</t>
  </si>
  <si>
    <t>" Š5"</t>
  </si>
  <si>
    <t>-(3,14*0,5*0,5)*2,15</t>
  </si>
  <si>
    <t>" Š6"</t>
  </si>
  <si>
    <t>-(3,14*0,5*0,5)*0,65</t>
  </si>
  <si>
    <t>" Š7"</t>
  </si>
  <si>
    <t>-(3,14*0,5*0,5)*1,44</t>
  </si>
  <si>
    <t>" Š8"</t>
  </si>
  <si>
    <t>-(3,14*0,5*0,5)*1,24</t>
  </si>
  <si>
    <t>" zásyp výkopu pro kanalizační přípojky kamenivem"</t>
  </si>
  <si>
    <t>(5/2*1,1)*1,54</t>
  </si>
  <si>
    <t>(5/2*1,1)*1,14</t>
  </si>
  <si>
    <t>(5/2*1,1)*1,84</t>
  </si>
  <si>
    <t>(5/2*1,1)*1,64</t>
  </si>
  <si>
    <t>(5/2*1,1)*1,34</t>
  </si>
  <si>
    <t>(5/2*1,1)*0,64</t>
  </si>
  <si>
    <t>(12/2*1,1)*0,94</t>
  </si>
  <si>
    <t>(5/2*1,1)*0,44</t>
  </si>
  <si>
    <t>(6/2*1,1)*1,04</t>
  </si>
  <si>
    <t>(5/2*1,1)*1,24</t>
  </si>
  <si>
    <t>(6/2*1,1)*1,34</t>
  </si>
  <si>
    <t>(6/2*1,1)*1,14</t>
  </si>
  <si>
    <t>(6/2*1,1)*0,94</t>
  </si>
  <si>
    <t>(7/2*1,1)*1,04</t>
  </si>
  <si>
    <t>(7/2*1,1)*1,14</t>
  </si>
  <si>
    <t>(7/2*1,1)*1,24</t>
  </si>
  <si>
    <t>" zásyp výkopu pro kanalizační přípojky výkopkem"</t>
  </si>
  <si>
    <t>" odpočet revizní šachty"</t>
  </si>
  <si>
    <t>-(3,14*0,2*0,2)*1,2*18</t>
  </si>
  <si>
    <t>" zásyp  výkopu pro kanalizaci výkopkem"</t>
  </si>
  <si>
    <t>(26,24*1,15)*3,72</t>
  </si>
  <si>
    <t>(25*1,8)*4</t>
  </si>
  <si>
    <t>(20*1,8)*1,58</t>
  </si>
  <si>
    <t>583439590</t>
  </si>
  <si>
    <t>kamenivo drcené hrubé frakce 32-63</t>
  </si>
  <si>
    <t>-1607996542</t>
  </si>
  <si>
    <t>(4,07*1,8)*3,3*1,96</t>
  </si>
  <si>
    <t>(6,34*1,8)*4,66*1,96</t>
  </si>
  <si>
    <t>(43,07+45,57)*1,15*3,19*1,96</t>
  </si>
  <si>
    <t>(65,85*1,15)*1,2*1,96</t>
  </si>
  <si>
    <t>(32*1,15)*1,91*1,96</t>
  </si>
  <si>
    <t>(27*1,15)*1,39*1,96</t>
  </si>
  <si>
    <t>-(3,14*0,5*0,5)*3,16*1,96</t>
  </si>
  <si>
    <t>-(3,14*0,5*0,5)*4,5*1,96</t>
  </si>
  <si>
    <t>-(3,14*0,5*0,5)*4,6*1,96</t>
  </si>
  <si>
    <t>-(3,14*0,5*0,5)*3,31*1,96</t>
  </si>
  <si>
    <t>-(3,14*0,5*0,5)*2,15*1,96</t>
  </si>
  <si>
    <t>-(3,14*0,5*0,5)*0,65*1,96</t>
  </si>
  <si>
    <t>-(3,14*0,5*0,5)*1,44*1,96</t>
  </si>
  <si>
    <t>-(3,14*0,5*0,5)*1,24*1,96</t>
  </si>
  <si>
    <t>(5/2*1,1)*1,54*1,96</t>
  </si>
  <si>
    <t>(5/2*1,1)*1,14*1,96</t>
  </si>
  <si>
    <t>(5/2*1,1)*1,84*1,96</t>
  </si>
  <si>
    <t>(5/2*1,1)*1,64*1,96</t>
  </si>
  <si>
    <t>(5/2*1,1)*1,34*1,96</t>
  </si>
  <si>
    <t>(5/2*1,1)*0,64*1,96</t>
  </si>
  <si>
    <t>(12/2*1,1)*0,94*1,96</t>
  </si>
  <si>
    <t>(5/2*1,1)*0,44*1,96</t>
  </si>
  <si>
    <t>(6/2*1,1)*1,04*1,96</t>
  </si>
  <si>
    <t>(5/2*1,1)*1,24*1,96</t>
  </si>
  <si>
    <t>(6/2*1,1)*1,34*1,96</t>
  </si>
  <si>
    <t>(6/2*1,1)*1,14*1,96</t>
  </si>
  <si>
    <t>(6/2*1,1)*0,94*1,96</t>
  </si>
  <si>
    <t>(7/2*1,1)*1,04*1,96</t>
  </si>
  <si>
    <t>(7/2*1,1)*1,14*1,96</t>
  </si>
  <si>
    <t>(7/2*1,1)*1,24*1,96</t>
  </si>
  <si>
    <t>175111101</t>
  </si>
  <si>
    <t>Obsypání potrubí ručně sypaninou bez prohození, uloženou do 3 m</t>
  </si>
  <si>
    <t>1992295752</t>
  </si>
  <si>
    <t>(4,07*1,8)*0,55</t>
  </si>
  <si>
    <t>(6,34*1,8)*0,55</t>
  </si>
  <si>
    <t>-(3,14*0,125*0,125)*(4,07+6,34)</t>
  </si>
  <si>
    <t>(26,24*1,15)*0,55</t>
  </si>
  <si>
    <t>(43,07+45,57)*1,15*0,55</t>
  </si>
  <si>
    <t>(65,85*1,15)*0,55</t>
  </si>
  <si>
    <t>-(3,14*0,125*0,125)*(26,24+43,07+45,57+65,85)</t>
  </si>
  <si>
    <t>(25*1,8)*0,55</t>
  </si>
  <si>
    <t>(20*1,8)*0,55</t>
  </si>
  <si>
    <t>-(3,14*0,125*0,125)*(25+20)</t>
  </si>
  <si>
    <t>(32*1,15)*0,55</t>
  </si>
  <si>
    <t>(27*1,15)*0,55</t>
  </si>
  <si>
    <t>-(3,14*0,125*0,125)*(32+27)</t>
  </si>
  <si>
    <t>-(3,14*0,5*0,5)*0,55*8</t>
  </si>
  <si>
    <t>(5*1,1)*0,46</t>
  </si>
  <si>
    <t>-(3,14*0,08*0,08)*5</t>
  </si>
  <si>
    <t>(12*1,1)*0,46</t>
  </si>
  <si>
    <t>-(3,14*0,08*0,08)*12</t>
  </si>
  <si>
    <t>(6*1,1)*0,46</t>
  </si>
  <si>
    <t>-(3,14*0,08*0,08)*6</t>
  </si>
  <si>
    <t>(7*1,1)*0,46</t>
  </si>
  <si>
    <t>-(3,14*0,08*0,08)*7</t>
  </si>
  <si>
    <t>-(3,14*0,2*0,2)*0,46*18</t>
  </si>
  <si>
    <t>583373020</t>
  </si>
  <si>
    <t>štěrkopísek frakce 0-16</t>
  </si>
  <si>
    <t>-1462082209</t>
  </si>
  <si>
    <t>(4,07*1,8)*0,55*2,02</t>
  </si>
  <si>
    <t>(6,34*1,8)*0,55*2,02</t>
  </si>
  <si>
    <t>-(3,14*0,125*0,125)*(4,07+6,34)*2,02</t>
  </si>
  <si>
    <t>(26,24*1,15)*0,55*2,02</t>
  </si>
  <si>
    <t>(43,07+45,57)*1,15*0,55*2,02</t>
  </si>
  <si>
    <t>(65,85*1,15)*0,55*2,02</t>
  </si>
  <si>
    <t>-(3,14*0,125*0,125)*(26,24+43,07+45,57+65,85)*2,02</t>
  </si>
  <si>
    <t>(25*1,8)*0,55*2,02</t>
  </si>
  <si>
    <t>(20*1,8)*0,55*2,02</t>
  </si>
  <si>
    <t>-(3,14*0,125*0,125)*(25+20)*2,02</t>
  </si>
  <si>
    <t>(32*1,15)*0,55*2,02</t>
  </si>
  <si>
    <t>(27*1,15)*0,55*2,02</t>
  </si>
  <si>
    <t>-(3,14*0,125*0,125)*(32+27)*2,02</t>
  </si>
  <si>
    <t>-(3,14*0,5*0,5)*0,55*8*2,02</t>
  </si>
  <si>
    <t>(5*1,1)*0,46*2,02</t>
  </si>
  <si>
    <t>-(3,14*0,08*0,08)*5*2,02</t>
  </si>
  <si>
    <t>(12*1,1)*0,46*2,02</t>
  </si>
  <si>
    <t>-(3,14*0,08*0,08)*12*2,02</t>
  </si>
  <si>
    <t>(6*1,1)*0,46*2,02</t>
  </si>
  <si>
    <t>-(3,14*0,08*0,08)*6*2,02</t>
  </si>
  <si>
    <t>(7*1,1)*0,46*2,02</t>
  </si>
  <si>
    <t>-(3,14*0,08*0,08)*7*2,02</t>
  </si>
  <si>
    <t>-(3,14*0,2*0,2)*0,46*18*2,02</t>
  </si>
  <si>
    <t>181301105</t>
  </si>
  <si>
    <t>Rozprostření ornice tl vrstvy do 300 mm pl do 500 m2 v rovině nebo ve svahu do 1:5</t>
  </si>
  <si>
    <t>-142166609</t>
  </si>
  <si>
    <t>" zpětné rozprostření sejmuté ornice"</t>
  </si>
  <si>
    <t>(26,24*1,15)</t>
  </si>
  <si>
    <t>(25*1,8)</t>
  </si>
  <si>
    <t>(20*1,8)</t>
  </si>
  <si>
    <t>120001101</t>
  </si>
  <si>
    <t>Příplatek za ztížení vykopávky v blízkosti podzemního vedení</t>
  </si>
  <si>
    <t>-1820414720</t>
  </si>
  <si>
    <t>" kanalizace splašková"</t>
  </si>
  <si>
    <t>" kabel VN"</t>
  </si>
  <si>
    <t>(1+1,8)*2*1,8</t>
  </si>
  <si>
    <t>(1+1,15)*1*1,8</t>
  </si>
  <si>
    <t>" kanalizační přípojka"</t>
  </si>
  <si>
    <t>(1+0,8+1)*1*1,8</t>
  </si>
  <si>
    <t>-921633315</t>
  </si>
  <si>
    <t>-1948255924</t>
  </si>
  <si>
    <t>383463250</t>
  </si>
  <si>
    <t>(26,24*1,15)*0,05</t>
  </si>
  <si>
    <t>(25*1,8)*0,05</t>
  </si>
  <si>
    <t>(20*1,8)*0,05</t>
  </si>
  <si>
    <t>-712745751</t>
  </si>
  <si>
    <t>" dno výkopu pro splaškovou kanalizaci"</t>
  </si>
  <si>
    <t>(4,07*1,8)</t>
  </si>
  <si>
    <t>(6,34*1,8)</t>
  </si>
  <si>
    <t>(43,07+45,57)*1,15</t>
  </si>
  <si>
    <t>(65,85*1,15)</t>
  </si>
  <si>
    <t>(32*1,15)</t>
  </si>
  <si>
    <t>(27*1,15)</t>
  </si>
  <si>
    <t>451573111</t>
  </si>
  <si>
    <t>Lože pod potrubí otevřený výkop ze štěrkopísku</t>
  </si>
  <si>
    <t>-919124907</t>
  </si>
  <si>
    <t>(4,07*1,8)*0,1</t>
  </si>
  <si>
    <t>(6,34*1,8)*0,1</t>
  </si>
  <si>
    <t>(26,24*1,15)*0,1</t>
  </si>
  <si>
    <t>(43,07+45,57)*1,15*0,1</t>
  </si>
  <si>
    <t>(65,85*1,15)*0,1</t>
  </si>
  <si>
    <t>(25*1,8)*0,1</t>
  </si>
  <si>
    <t>(20*1,8)*0,1</t>
  </si>
  <si>
    <t>(32*1,15)*0,1</t>
  </si>
  <si>
    <t>(27*1,15)*0,1</t>
  </si>
  <si>
    <t>452311121</t>
  </si>
  <si>
    <t>Podkladní desky z betonu prostého tř. C 8/10 otevřený výkop</t>
  </si>
  <si>
    <t>1018920896</t>
  </si>
  <si>
    <t>" pod betonové šachty Š1-Š6"</t>
  </si>
  <si>
    <t>(1,1*1,1)*0,1*6</t>
  </si>
  <si>
    <t>" pod betonové šachty Š7"</t>
  </si>
  <si>
    <t>(1,1*1,1)*0,1</t>
  </si>
  <si>
    <t>" pod betonové šachty Š8"</t>
  </si>
  <si>
    <t>"  pod revizní šachty přípojky "</t>
  </si>
  <si>
    <t>(0,5*0,5)*0,1*18</t>
  </si>
  <si>
    <t>452351101</t>
  </si>
  <si>
    <t>Bednění podkladních desek nebo bloků nebo sedlového lože otevřený výkop</t>
  </si>
  <si>
    <t>-244166456</t>
  </si>
  <si>
    <t>(1,1+1,1)*2*0,1*6</t>
  </si>
  <si>
    <t>(1,1+1,1)*2*0,1</t>
  </si>
  <si>
    <t>(0,5+0,5)*2*0,1*18</t>
  </si>
  <si>
    <t>566901143</t>
  </si>
  <si>
    <t>Vyspravení podkladu po překopech ing sítí plochy do 15 m2 kamenivem hrubým drceným tl. 200 mm</t>
  </si>
  <si>
    <t>1275565008</t>
  </si>
  <si>
    <t>566901162</t>
  </si>
  <si>
    <t>Vyspravení podkladu po překopech ing sítí plochy do 15 m2 obalovaným kamenivem ACP (OK) tl. 150 mm</t>
  </si>
  <si>
    <t>1741498277</t>
  </si>
  <si>
    <t>572141112</t>
  </si>
  <si>
    <t>Vyrovnání povrchu dosavadních krytů asfaltovým betonem ACO (AB) tl do 60 mm</t>
  </si>
  <si>
    <t>886724899</t>
  </si>
  <si>
    <t>573211109</t>
  </si>
  <si>
    <t>Postřik živičný spojovací z asfaltu v množství 0,50 kg/m2</t>
  </si>
  <si>
    <t>-1570200412</t>
  </si>
  <si>
    <t>831263195</t>
  </si>
  <si>
    <t>Příplatek za zřízení kanalizační přípojky DN 100 až 300</t>
  </si>
  <si>
    <t>1552735534</t>
  </si>
  <si>
    <t>" provedení napojení kanalizačních přípojek na nové kanalizační potrubí"</t>
  </si>
  <si>
    <t>871310310</t>
  </si>
  <si>
    <t>Montáž kanalizačního potrubí hladkého plnostěnného SN 10  z polypropylenu DN 150</t>
  </si>
  <si>
    <t>65508257</t>
  </si>
  <si>
    <t>" kanalizační přípojky"</t>
  </si>
  <si>
    <t>(8,3*2+6,25*5+12,55+6,25+5,25*2+6,25+6,3*3+7,3*3)</t>
  </si>
  <si>
    <t>286171230</t>
  </si>
  <si>
    <t>trubka kanalizační PP MASTER SN 10, dl.6m, DN 150</t>
  </si>
  <si>
    <t>240185233</t>
  </si>
  <si>
    <t>124,2/6*1,05</t>
  </si>
  <si>
    <t>871360330</t>
  </si>
  <si>
    <t>Montáž kanalizačního potrubí hladkého plnostěnného SN 16  z polypropylenu DN 250</t>
  </si>
  <si>
    <t>-20448992</t>
  </si>
  <si>
    <t>191</t>
  </si>
  <si>
    <t>286171525</t>
  </si>
  <si>
    <t>trubka kanalizační PP MASTER SN 16, dl.6m, DN 250</t>
  </si>
  <si>
    <t>-1255452280</t>
  </si>
  <si>
    <t>295/6*1,05</t>
  </si>
  <si>
    <t>877310310</t>
  </si>
  <si>
    <t>Montáž kolen na potrubí z PP trub hladkých plnostěnných DN 150</t>
  </si>
  <si>
    <t>-1776838571</t>
  </si>
  <si>
    <t xml:space="preserve"> " kanalizační přípojky"</t>
  </si>
  <si>
    <t>286171820</t>
  </si>
  <si>
    <t>koleno kanalizační PP Master 45 ° DN 150</t>
  </si>
  <si>
    <t>-548774057</t>
  </si>
  <si>
    <t>877360320</t>
  </si>
  <si>
    <t>Montáž odboček na potrubí z PP trub hladkých plnostěnných DN 250</t>
  </si>
  <si>
    <t>880761418</t>
  </si>
  <si>
    <t>286172100</t>
  </si>
  <si>
    <t>odbočka PP Master 45° DN 250/DN150</t>
  </si>
  <si>
    <t>-1583567116</t>
  </si>
  <si>
    <t>892351111</t>
  </si>
  <si>
    <t>Tlaková zkouška vodou potrubí DN 150 nebo 200</t>
  </si>
  <si>
    <t>811813695</t>
  </si>
  <si>
    <t>892372111</t>
  </si>
  <si>
    <t>Zabezpečení konců potrubí DN do 300 při tlakových zkouškách vodou</t>
  </si>
  <si>
    <t>-365156264</t>
  </si>
  <si>
    <t>9+18*2</t>
  </si>
  <si>
    <t>892381000</t>
  </si>
  <si>
    <t>Kontrola kanalizačního potrubí videokamerou vč. digitálního záznamu na CD a tištěného protokolu</t>
  </si>
  <si>
    <t>-227914556</t>
  </si>
  <si>
    <t>" splašková kanalizace větev A"</t>
  </si>
  <si>
    <t>" splašková kanalizace větev B"</t>
  </si>
  <si>
    <t>" splašková kanalizace větev C"</t>
  </si>
  <si>
    <t>892381111</t>
  </si>
  <si>
    <t>Tlaková zkouška vodou potrubí DN 250, DN 300 nebo 350</t>
  </si>
  <si>
    <t>-602689977</t>
  </si>
  <si>
    <t>894118001</t>
  </si>
  <si>
    <t>Příplatek ZKD 0,60 m výšky vstupu na potrubí</t>
  </si>
  <si>
    <t>1047432848</t>
  </si>
  <si>
    <t>" splašková kanalizace "</t>
  </si>
  <si>
    <t>894118011</t>
  </si>
  <si>
    <t>Vyspravení vnitřních stěn betonových šachet</t>
  </si>
  <si>
    <t>-1289474130</t>
  </si>
  <si>
    <t>894411221</t>
  </si>
  <si>
    <t>Zřízení šachet kanalizačních z betonových dílců na potrubí DN nad 200 do 300 dno kamenina</t>
  </si>
  <si>
    <t>998117640</t>
  </si>
  <si>
    <t>" kanalizační šachty větev A"</t>
  </si>
  <si>
    <t>" kanalizační šachty větev B"</t>
  </si>
  <si>
    <t>" kanalizační šachty větev C"</t>
  </si>
  <si>
    <t>592240340</t>
  </si>
  <si>
    <t>dno betonové šachtové  DN 250  100 x 92 x 10 cm</t>
  </si>
  <si>
    <t>-1157118965</t>
  </si>
  <si>
    <t>592240675</t>
  </si>
  <si>
    <t>skruž betonová  100x50x10 cm, se stupadly</t>
  </si>
  <si>
    <t>-1265593566</t>
  </si>
  <si>
    <t>" šachty Š1, Š2,Š3,Š4,Š5, Š7, Š8"</t>
  </si>
  <si>
    <t>592240690</t>
  </si>
  <si>
    <t>skruž betonová 100x100x12 cm, se stupadly</t>
  </si>
  <si>
    <t>-961542768</t>
  </si>
  <si>
    <t>" šachty Š1, Š2,Š3,Š4,Š5"</t>
  </si>
  <si>
    <t>592241685</t>
  </si>
  <si>
    <t>skruž betonová přechodová  50/100x80x12 cm se stupady</t>
  </si>
  <si>
    <t>-339100318</t>
  </si>
  <si>
    <t>" šachty Š1, Š2,Š3,Š4,"</t>
  </si>
  <si>
    <t>592241683</t>
  </si>
  <si>
    <t>skruž betonová přechodová  60/100x62,5x12 cm se stupadly</t>
  </si>
  <si>
    <t>-573122021</t>
  </si>
  <si>
    <t>" šachty Š5, Š6,Š7,Š8"</t>
  </si>
  <si>
    <t>592241681</t>
  </si>
  <si>
    <t>skruž betonová přechodová  60/80x62,5x12 cm se stupadly</t>
  </si>
  <si>
    <t>150229780</t>
  </si>
  <si>
    <t>" Š1,Š2,Š3,Š4"</t>
  </si>
  <si>
    <t>592243772</t>
  </si>
  <si>
    <t>skruž betonová šachtová s těsněním  80x50x12 cm se stupadly</t>
  </si>
  <si>
    <t>1583797704</t>
  </si>
  <si>
    <t>" šachty Š1,Š4 "</t>
  </si>
  <si>
    <t>592243791</t>
  </si>
  <si>
    <t>skruž betonová šachtová s těsněním  80x25x12 cm se stupadly</t>
  </si>
  <si>
    <t>1236212006</t>
  </si>
  <si>
    <t>"Š1"</t>
  </si>
  <si>
    <t>592243742</t>
  </si>
  <si>
    <t>skruž betonová šachtová s těsněním 80x100x12 cm, se stupadly</t>
  </si>
  <si>
    <t>1693749217</t>
  </si>
  <si>
    <t>" šachty  Š2,Š3,"</t>
  </si>
  <si>
    <t>592241770</t>
  </si>
  <si>
    <t>prstenec betonový vyrovnávací  62,5x10x12 cm se stupadly</t>
  </si>
  <si>
    <t>-1998738512</t>
  </si>
  <si>
    <t>" šachta Š1,Š4,Š7, Š8"</t>
  </si>
  <si>
    <t>592241760</t>
  </si>
  <si>
    <t>prstenec betonový vyrovnávací  62,5x8x12 cm</t>
  </si>
  <si>
    <t>1683217531</t>
  </si>
  <si>
    <t>" Š5,Š8"</t>
  </si>
  <si>
    <t>592241751</t>
  </si>
  <si>
    <t>prstenec betonový vyrovnávací  62,5x4x12 cm</t>
  </si>
  <si>
    <t>1892700165</t>
  </si>
  <si>
    <t>592243480</t>
  </si>
  <si>
    <t>těsnění elastomerové pro spojení šachetních dílů EMT DN 1000</t>
  </si>
  <si>
    <t>137719338</t>
  </si>
  <si>
    <t>592243482</t>
  </si>
  <si>
    <t>těsnění elastomerové pro spojení šachetních dílů EMT DN 800</t>
  </si>
  <si>
    <t>-617979180</t>
  </si>
  <si>
    <t>894811133</t>
  </si>
  <si>
    <t>Revizní šachta z PVC systém RV typ přímý, DN 400/160 tlak 12,5 t hl od 1360 do 1730 mm</t>
  </si>
  <si>
    <t>-1706586248</t>
  </si>
  <si>
    <t>896111114</t>
  </si>
  <si>
    <t>Provedení kompletního napojení nové kanalizace na stávající kanalizaci</t>
  </si>
  <si>
    <t>1288999228</t>
  </si>
  <si>
    <t>" šachta Š 7"</t>
  </si>
  <si>
    <t>899102111</t>
  </si>
  <si>
    <t>Osazení poklopů litinových nebo ocelových včetně rámů hmotnosti nad 50 do 100 kg</t>
  </si>
  <si>
    <t>-1642283633</t>
  </si>
  <si>
    <t>552414020</t>
  </si>
  <si>
    <t>poklop šachtový s rámem DN600 třída D 400, Bituplan bez odvětrání</t>
  </si>
  <si>
    <t>1334741690</t>
  </si>
  <si>
    <t>899104345</t>
  </si>
  <si>
    <t>Provizorní podchycení kabelu VN ve výkopu pro kanalizaci dvěmi trámky, viz výkres D.1.6</t>
  </si>
  <si>
    <t>-807107549</t>
  </si>
  <si>
    <t>(1+1,8)*2</t>
  </si>
  <si>
    <t>(1+1,15)*1</t>
  </si>
  <si>
    <t>(1+0,8+1)*1</t>
  </si>
  <si>
    <t>919735112</t>
  </si>
  <si>
    <t>Řezání stávajícího živičného krytu hl do 100 mm</t>
  </si>
  <si>
    <t>-259837591</t>
  </si>
  <si>
    <t>(2,5+1,5)</t>
  </si>
  <si>
    <t>71580799</t>
  </si>
  <si>
    <t>1010506509</t>
  </si>
  <si>
    <t>1079781597</t>
  </si>
  <si>
    <t>-445773050</t>
  </si>
  <si>
    <t>" asfalt"</t>
  </si>
  <si>
    <t>1,326</t>
  </si>
  <si>
    <t>997221855</t>
  </si>
  <si>
    <t>Poplatek za uložení odpadu z kameniva na skládce (skládkovné)</t>
  </si>
  <si>
    <t>1834091353</t>
  </si>
  <si>
    <t>" kamenivo"</t>
  </si>
  <si>
    <t>2,279</t>
  </si>
  <si>
    <t>998276101</t>
  </si>
  <si>
    <t>Přesun hmot pro trubní vedení z trub z plastických hmot otevřený výkop</t>
  </si>
  <si>
    <t>1482076220</t>
  </si>
  <si>
    <t>460520131</t>
  </si>
  <si>
    <t xml:space="preserve">Osazení tvárnic kabelových betonových do rýhy s obsypem bez výkopových prací </t>
  </si>
  <si>
    <t>523719375</t>
  </si>
  <si>
    <t>592133900</t>
  </si>
  <si>
    <t>žlab kabelový TK 1, T 2N, TK 2 a T 2NK AZD 25-100 100x17x14 cm</t>
  </si>
  <si>
    <t>1801315324</t>
  </si>
  <si>
    <t>(1+1,8)*2*1,01</t>
  </si>
  <si>
    <t>(1+1,15)*1*1,01</t>
  </si>
  <si>
    <t>(1+0,8+1)*1*1,01</t>
  </si>
  <si>
    <t>81</t>
  </si>
  <si>
    <t>592133440</t>
  </si>
  <si>
    <t>poklop kabelového žlabu TK 1 AZD 26-50 50x16x3,5 cm</t>
  </si>
  <si>
    <t>-1383188500</t>
  </si>
  <si>
    <t>10,55*2*1,01</t>
  </si>
  <si>
    <t>SO 03 - Kanalizace dešťová</t>
  </si>
  <si>
    <t>Sejmutí ornice s přemístěním na vzdálenost do 100 m,podstatná část řešena v objektu SO 100</t>
  </si>
  <si>
    <t>142279121</t>
  </si>
  <si>
    <t>(7,71*1,8)*0,26</t>
  </si>
  <si>
    <t>(25,9*1,15)*0,26</t>
  </si>
  <si>
    <t>" vzor 3"</t>
  </si>
  <si>
    <t>(13*1,5)*0,26</t>
  </si>
  <si>
    <t>-1666420189</t>
  </si>
  <si>
    <t>" V1"</t>
  </si>
  <si>
    <t>(2,72*1,1)*1,72</t>
  </si>
  <si>
    <t>" V2"</t>
  </si>
  <si>
    <t>(1,88*1,1)*1,72</t>
  </si>
  <si>
    <t>" V3"</t>
  </si>
  <si>
    <t>(1,39*1,1)*1,32</t>
  </si>
  <si>
    <t>" V4"</t>
  </si>
  <si>
    <t>(0,55*1,1)*1,32</t>
  </si>
  <si>
    <t>" V5"</t>
  </si>
  <si>
    <t>(0,3*1,1)*1,32</t>
  </si>
  <si>
    <t>" V6"</t>
  </si>
  <si>
    <t>(2,28*1,1)*1,32</t>
  </si>
  <si>
    <t>" V7"</t>
  </si>
  <si>
    <t>(1,9*1,1)*1,32</t>
  </si>
  <si>
    <t>" V8"</t>
  </si>
  <si>
    <t>(5,1*1,1)*1,32</t>
  </si>
  <si>
    <t>-472214320</t>
  </si>
  <si>
    <t xml:space="preserve"> "vzor 3"</t>
  </si>
  <si>
    <t>(13*1,5)*1,93</t>
  </si>
  <si>
    <t>(25,9*1,15)*3,48</t>
  </si>
  <si>
    <t>(50*1,15)*3,74</t>
  </si>
  <si>
    <t>(36*1,15)*2,53</t>
  </si>
  <si>
    <t>(59,39*1,15)*1,32</t>
  </si>
  <si>
    <t>(7,71*1,8)*4,34</t>
  </si>
  <si>
    <t xml:space="preserve"> "vzor 2"</t>
  </si>
  <si>
    <t>(40*1,15)*1,77</t>
  </si>
  <si>
    <t>684354415</t>
  </si>
  <si>
    <t>25,431*0,5</t>
  </si>
  <si>
    <t>692,884*0,5</t>
  </si>
  <si>
    <t>2030275995</t>
  </si>
  <si>
    <t>(59,39*1,58)</t>
  </si>
  <si>
    <t>(40*2,03)</t>
  </si>
  <si>
    <t>(2,72*1,98)*2</t>
  </si>
  <si>
    <t>(1,88*1,98)*2</t>
  </si>
  <si>
    <t>(1,39*1,58)*2</t>
  </si>
  <si>
    <t>(0,55*1,58)*2</t>
  </si>
  <si>
    <t>(0,3*1,58)*2</t>
  </si>
  <si>
    <t>(2,28*1,58)*2</t>
  </si>
  <si>
    <t>(1,9*1,58)*2</t>
  </si>
  <si>
    <t>(5,1*1,58)*2</t>
  </si>
  <si>
    <t>-157118150</t>
  </si>
  <si>
    <t>(13*2,18)</t>
  </si>
  <si>
    <t>(25,9*1,15)*3,74</t>
  </si>
  <si>
    <t>(50*1,15)*4</t>
  </si>
  <si>
    <t>(36*1,15)*2,79</t>
  </si>
  <si>
    <t>1115635672</t>
  </si>
  <si>
    <t>(7,71*1,8)*4,6</t>
  </si>
  <si>
    <t>-888053971</t>
  </si>
  <si>
    <t>-1752055915</t>
  </si>
  <si>
    <t>418776066</t>
  </si>
  <si>
    <t>-1575680090</t>
  </si>
  <si>
    <t>558334808</t>
  </si>
  <si>
    <t>(25,9*1,15)*3,48*0,55</t>
  </si>
  <si>
    <t>(50*1,15)*3,74*0,55</t>
  </si>
  <si>
    <t>(36*1,15)*2,53*0,55</t>
  </si>
  <si>
    <t>1792536403</t>
  </si>
  <si>
    <t>-556433449</t>
  </si>
  <si>
    <t>910522882</t>
  </si>
  <si>
    <t>(25,431+692,884)</t>
  </si>
  <si>
    <t>-157,303</t>
  </si>
  <si>
    <t>-905332413</t>
  </si>
  <si>
    <t>-1768741997</t>
  </si>
  <si>
    <t>(25,431+692,884)*1,8</t>
  </si>
  <si>
    <t>-157,303*1,8</t>
  </si>
  <si>
    <t>1961127755</t>
  </si>
  <si>
    <t>(50*1,15)*3,04</t>
  </si>
  <si>
    <t>(36*1,15)*1,83</t>
  </si>
  <si>
    <t>(59,39*1,15)*0,62</t>
  </si>
  <si>
    <t>" odpočet kanalizační šachty"</t>
  </si>
  <si>
    <t>" Šd1"</t>
  </si>
  <si>
    <t>-(3,14*0,5*0,5)*1,23</t>
  </si>
  <si>
    <t>" Šd2"</t>
  </si>
  <si>
    <t>-(3,14*0,3*0,3)*1,23</t>
  </si>
  <si>
    <t>" Šd3"</t>
  </si>
  <si>
    <t>-(3,14*0,5*0,5)*3,62</t>
  </si>
  <si>
    <t>" Šd4"</t>
  </si>
  <si>
    <t>-(3,14*0,5*0,5)*3,64</t>
  </si>
  <si>
    <t>" Šd5"</t>
  </si>
  <si>
    <t>-(3,14*0,3*0,3)*2,33</t>
  </si>
  <si>
    <t>" Šd6"</t>
  </si>
  <si>
    <t>-(3,14*0,5*0,5)*2,3</t>
  </si>
  <si>
    <t>" Šd7"</t>
  </si>
  <si>
    <t>-(3,14*0,3*0,3)*0,1</t>
  </si>
  <si>
    <t>(40*1,15)*1,12</t>
  </si>
  <si>
    <t>" Šd8"</t>
  </si>
  <si>
    <t>-(3,14*0,3*0,3)*0,9</t>
  </si>
  <si>
    <t>(2,72*1,1)*1,17</t>
  </si>
  <si>
    <t>(1,88*1,1)*1,17</t>
  </si>
  <si>
    <t>(1,39*1,1)*0,77</t>
  </si>
  <si>
    <t>(0,55*1,1)*0,77</t>
  </si>
  <si>
    <t>(0,3*1,1)*0,77</t>
  </si>
  <si>
    <t>(2,28*1,1)*0,77</t>
  </si>
  <si>
    <t>(1,9*1,1)*0,77</t>
  </si>
  <si>
    <t>(5,1*1,1)*0,72</t>
  </si>
  <si>
    <t>(13*1,5)*1,23</t>
  </si>
  <si>
    <t>(25,9*1,15)*2,78</t>
  </si>
  <si>
    <t>(7,71*1,8)*3,64</t>
  </si>
  <si>
    <t>-1015191804</t>
  </si>
  <si>
    <t>(50*1,15)*3,04*1,96</t>
  </si>
  <si>
    <t>(36*1,15)*1,83*1,96</t>
  </si>
  <si>
    <t>(59,39*1,15)*0,62*1,96</t>
  </si>
  <si>
    <t>-(3,14*0,5*0,5)*1,23*1,96</t>
  </si>
  <si>
    <t>-(3,14*0,3*0,3)*1,23*1,96</t>
  </si>
  <si>
    <t>-(3,14*0,5*0,5)*3,62*1,96</t>
  </si>
  <si>
    <t>-(3,14*0,5*0,5)*3,64*1,96</t>
  </si>
  <si>
    <t>-(3,14*0,3*0,3)*2,33*1,96</t>
  </si>
  <si>
    <t>-(3,14*0,5*0,5)*2,3*1,96</t>
  </si>
  <si>
    <t>-(3,14*0,3*0,3)*0,1*1,96</t>
  </si>
  <si>
    <t>(40*1,15)*1,12*1,96</t>
  </si>
  <si>
    <t>-(3,14*0,3*0,3)*0,9*1,96</t>
  </si>
  <si>
    <t>(2,72*1,1)*1,17*1,96</t>
  </si>
  <si>
    <t>(1,88*1,1)*1,17*1,96</t>
  </si>
  <si>
    <t>(1,39*1,1)*0,77*1,96</t>
  </si>
  <si>
    <t>(0,55*1,1)*0,77*1,96</t>
  </si>
  <si>
    <t>(0,3*1,1)*0,77*1,96</t>
  </si>
  <si>
    <t>(2,28*1,1)*0,77*1,96</t>
  </si>
  <si>
    <t>(1,9*1,1)*0,77*1,96</t>
  </si>
  <si>
    <t>(5,1*1,1)*0,72*1,96</t>
  </si>
  <si>
    <t>862417669</t>
  </si>
  <si>
    <t>(13*1,5)*0,6</t>
  </si>
  <si>
    <t>-(3,14*0,15*0,15)*13</t>
  </si>
  <si>
    <t>(25,9*1,15)*0,6</t>
  </si>
  <si>
    <t>(50*1,15)*0,6</t>
  </si>
  <si>
    <t>(36*1,15)*0,6</t>
  </si>
  <si>
    <t>(59,39*1,15)*0,6</t>
  </si>
  <si>
    <t>-(3,14*0,15*0,15)*(25,9+50+36+59,39)</t>
  </si>
  <si>
    <t>(7,71*1,8)*0,6</t>
  </si>
  <si>
    <t>-(3,14*0,15*0,15)*7,71</t>
  </si>
  <si>
    <t>(40*1,15)*0,55</t>
  </si>
  <si>
    <t>-(3,14*0,125*0,125)*40</t>
  </si>
  <si>
    <t>-(3,14*0,5*0,5)*0,6*4</t>
  </si>
  <si>
    <t>-(3,14*0,3*0,3)*0,6*4</t>
  </si>
  <si>
    <t>(2,72*1,1)*0,45</t>
  </si>
  <si>
    <t>-(3,14*0,075*0,075)*2,72</t>
  </si>
  <si>
    <t>(1,88*1,1)*0,45</t>
  </si>
  <si>
    <t>-(3,14*0,075*0,075)*1,88</t>
  </si>
  <si>
    <t>(1,39*1,1)*0,45</t>
  </si>
  <si>
    <t>-(3,14*0,075*0,075)*1,39</t>
  </si>
  <si>
    <t>(0,55*1,1)*0,45</t>
  </si>
  <si>
    <t>-(3,14*0,075*0,075)*0,55</t>
  </si>
  <si>
    <t>(0,3*1,1)*0,45</t>
  </si>
  <si>
    <t>-(3,14*0,075*0,075)*0,3</t>
  </si>
  <si>
    <t>(2,28*1,1)*0,45</t>
  </si>
  <si>
    <t>-(3,14*0,075*0,075)*2,28</t>
  </si>
  <si>
    <t>(1,9*1,1)*0,45</t>
  </si>
  <si>
    <t>-(3,14*0,075*0,075)*1,9</t>
  </si>
  <si>
    <t>(5,1*1,1)*0,45</t>
  </si>
  <si>
    <t>-(3,14*0,075*0,075)*5,1</t>
  </si>
  <si>
    <t>-66393521</t>
  </si>
  <si>
    <t>(13*1,5)*0,6*2,02</t>
  </si>
  <si>
    <t>-(3,14*0,15*0,15)*13*2,02</t>
  </si>
  <si>
    <t>(25,9*1,15)*0,6*2,02</t>
  </si>
  <si>
    <t>(50*1,15)*0,6*2,02</t>
  </si>
  <si>
    <t>(36*1,15)*0,6*2,02</t>
  </si>
  <si>
    <t>(59,39*1,15)*0,6*2,02</t>
  </si>
  <si>
    <t>-(3,14*0,15*0,15)*(25,9+50+36+59,39)*2,02</t>
  </si>
  <si>
    <t>(7,71*1,8)*0,6*2,02</t>
  </si>
  <si>
    <t>-(3,14*0,15*0,15)*7,71*2,02</t>
  </si>
  <si>
    <t>(40*1,15)*0,55*2,02</t>
  </si>
  <si>
    <t>-(3,14*0,125*0,125)*40*2,02</t>
  </si>
  <si>
    <t>-(3,14*0,5*0,5)*0,6*4*2,02</t>
  </si>
  <si>
    <t>-(3,14*0,3*0,3)*0,6*4*2,02</t>
  </si>
  <si>
    <t>(2,72*1,1)*0,45*2,02</t>
  </si>
  <si>
    <t>-(3,14*0,075*0,075)*2,72*2,02</t>
  </si>
  <si>
    <t>(1,88*1,1)*0,45*2,02</t>
  </si>
  <si>
    <t>-(3,14*0,075*0,075)*1,88*2,02</t>
  </si>
  <si>
    <t>(1,39*1,1)*0,45*2,02</t>
  </si>
  <si>
    <t>-(3,14*0,075*0,075)*1,39*2,02</t>
  </si>
  <si>
    <t>(0,55*1,1)*0,45*2,02</t>
  </si>
  <si>
    <t>-(3,14*0,075*0,075)*0,55*2,02</t>
  </si>
  <si>
    <t>(0,3*1,1)*0,45*2,02</t>
  </si>
  <si>
    <t>-(3,14*0,075*0,075)*0,3*2,02</t>
  </si>
  <si>
    <t>(2,28*1,1)*0,45*2,02</t>
  </si>
  <si>
    <t>-(3,14*0,075*0,075)*2,28*2,02</t>
  </si>
  <si>
    <t>(1,9*1,1)*0,45*2,02</t>
  </si>
  <si>
    <t>-(3,14*0,075*0,075)*1,9*2,02</t>
  </si>
  <si>
    <t>(5,1*1,1)*0,45*2,02</t>
  </si>
  <si>
    <t>-(3,14*0,075*0,075)*5,1*2,02</t>
  </si>
  <si>
    <t>-46433186</t>
  </si>
  <si>
    <t>(7,71*1,8)</t>
  </si>
  <si>
    <t>(25,9*1,15)</t>
  </si>
  <si>
    <t>(13*1,5)</t>
  </si>
  <si>
    <t>907446419</t>
  </si>
  <si>
    <t>" kanalizace dešťová"</t>
  </si>
  <si>
    <t>(1+1,8)*1*1,8</t>
  </si>
  <si>
    <t>-2039786191</t>
  </si>
  <si>
    <t>978506985</t>
  </si>
  <si>
    <t>-72685217</t>
  </si>
  <si>
    <t>(7,71*1,8)*0,05</t>
  </si>
  <si>
    <t>(25,9*1,15)*0,05</t>
  </si>
  <si>
    <t>(13*1,5)*0,05</t>
  </si>
  <si>
    <t>585907332</t>
  </si>
  <si>
    <t>" dno výkopu pro dešťovou kanalizaci"</t>
  </si>
  <si>
    <t>(50*1,15)</t>
  </si>
  <si>
    <t>(36*1,15)</t>
  </si>
  <si>
    <t>(59,39*1,15)</t>
  </si>
  <si>
    <t>(40*1,15)</t>
  </si>
  <si>
    <t>1381393134</t>
  </si>
  <si>
    <t>(13*1,5)*0,1</t>
  </si>
  <si>
    <t>(25,9*1,15)*0,1</t>
  </si>
  <si>
    <t>(50*1,15)*0,1</t>
  </si>
  <si>
    <t>(36*1,15)*0,1</t>
  </si>
  <si>
    <t>(59,39*1,15)*0,1</t>
  </si>
  <si>
    <t>(7,71*1,8)*0,1</t>
  </si>
  <si>
    <t>(40*1,15)*0,1</t>
  </si>
  <si>
    <t>1645775576</t>
  </si>
  <si>
    <t>" pod betonové šachty Šd1,Šd3,Šd4,Šd6"</t>
  </si>
  <si>
    <t>(1,1*1,1)*0,1*4</t>
  </si>
  <si>
    <t>" pod plastové šachty Šd2,Šd5,Šd7,Šd8"</t>
  </si>
  <si>
    <t>(0,7*0,7)*0,1*4</t>
  </si>
  <si>
    <t>1503981927</t>
  </si>
  <si>
    <t>(1,1+1,1)*2*0,1*4</t>
  </si>
  <si>
    <t>(0,7+0,7)*2*0,1*4</t>
  </si>
  <si>
    <t>-339089941</t>
  </si>
  <si>
    <t>2018863438</t>
  </si>
  <si>
    <t>(2,72+1,88+1,39+0,55+0,3+2,28+1,9+5,1+2,5)</t>
  </si>
  <si>
    <t>286171020</t>
  </si>
  <si>
    <t>trubka kanalizační PP MASTER SN 10, dl. 1m, DN 150</t>
  </si>
  <si>
    <t>1912568832</t>
  </si>
  <si>
    <t>(2,72+1,88+1,39+0,55+0,3+2,28+1,9+5,1+2,5)*1,05</t>
  </si>
  <si>
    <t>871310330</t>
  </si>
  <si>
    <t>Montáž kanalizačního potrubí hladkého plnostěnného SN 16  z polypropylenu DN 150</t>
  </si>
  <si>
    <t>871864925</t>
  </si>
  <si>
    <t>286171505</t>
  </si>
  <si>
    <t>trubka kanalizační PP MASTER SN 16, dl.6m, DN 150</t>
  </si>
  <si>
    <t>-960283318</t>
  </si>
  <si>
    <t>18,62/6/1,05</t>
  </si>
  <si>
    <t>130001244</t>
  </si>
  <si>
    <t>-520306423</t>
  </si>
  <si>
    <t>40/6*1,05</t>
  </si>
  <si>
    <t>871370330</t>
  </si>
  <si>
    <t>Montáž kanalizačního potrubí hladkého plnostěnného SN 16  z polypropylenu DN 300</t>
  </si>
  <si>
    <t>1973569001</t>
  </si>
  <si>
    <t>192</t>
  </si>
  <si>
    <t>286171535</t>
  </si>
  <si>
    <t>trubka kanalizační PP MASTER SN 16, dl.6m, DN 300</t>
  </si>
  <si>
    <t>1487079400</t>
  </si>
  <si>
    <t>192/6*1,05</t>
  </si>
  <si>
    <t>1495879322</t>
  </si>
  <si>
    <t>9*2</t>
  </si>
  <si>
    <t>748890738</t>
  </si>
  <si>
    <t>877370320</t>
  </si>
  <si>
    <t>Montáž odboček na potrubí z PP trub hladkých plnostěnných DN 300</t>
  </si>
  <si>
    <t>1436803833</t>
  </si>
  <si>
    <t>286172140</t>
  </si>
  <si>
    <t>odbočka PP Master 45° DN 300/DN150</t>
  </si>
  <si>
    <t>-1366191479</t>
  </si>
  <si>
    <t>-2036422389</t>
  </si>
  <si>
    <t>10545032</t>
  </si>
  <si>
    <t>9*2+8*2</t>
  </si>
  <si>
    <t>-1742975260</t>
  </si>
  <si>
    <t>" dešťová kanalizace větev A"</t>
  </si>
  <si>
    <t>" dešťová kanalizace větev B"</t>
  </si>
  <si>
    <t>808248011</t>
  </si>
  <si>
    <t>1373044162</t>
  </si>
  <si>
    <t>-1105824552</t>
  </si>
  <si>
    <t>-1651144228</t>
  </si>
  <si>
    <t>592240332</t>
  </si>
  <si>
    <t>dno betonové šachtové  DN 300  100 x 78,5 x 15 cm</t>
  </si>
  <si>
    <t>2083886017</t>
  </si>
  <si>
    <t xml:space="preserve"> "šachta Šd1, Šd3, Šd4, Šd6"</t>
  </si>
  <si>
    <t>1749097259</t>
  </si>
  <si>
    <t xml:space="preserve"> "šachta Šd1, Šd4, Šd6"</t>
  </si>
  <si>
    <t>592241750</t>
  </si>
  <si>
    <t>prstenec betonový vyrovnávací  62,5x6x12 cm</t>
  </si>
  <si>
    <t>784797493</t>
  </si>
  <si>
    <t xml:space="preserve"> "šachta Šd1, Šd4, "</t>
  </si>
  <si>
    <t>1958545386</t>
  </si>
  <si>
    <t xml:space="preserve"> "šachta Šd6, Šd3, "</t>
  </si>
  <si>
    <t>592241610</t>
  </si>
  <si>
    <t>skruž betonová s ocelová se stupadly +PE povlakem TBH TBS-Q 1000/500/120 SP 100x50x12 cm</t>
  </si>
  <si>
    <t>470508759</t>
  </si>
  <si>
    <t>592241600</t>
  </si>
  <si>
    <t>skruž betonová s ocelová se stupadly +PE povlakem  100x25x12 cm</t>
  </si>
  <si>
    <t>1998978348</t>
  </si>
  <si>
    <t xml:space="preserve"> "šachta Šd6"</t>
  </si>
  <si>
    <t>592241620</t>
  </si>
  <si>
    <t>skruž betonová s ocelová se stupadly +PE povlakem TBH-Q 1000/1000/120 SP 100x100x12 cm</t>
  </si>
  <si>
    <t>-913401094</t>
  </si>
  <si>
    <t xml:space="preserve"> "šachta Šd3, Šd4, "</t>
  </si>
  <si>
    <t>592243120</t>
  </si>
  <si>
    <t>konus šachetní betonový TBR-Q.1 100-63/58/12 KPS 100x62,5x58 cm</t>
  </si>
  <si>
    <t>-622633147</t>
  </si>
  <si>
    <t xml:space="preserve"> "šachta Šd1, Šd6, "</t>
  </si>
  <si>
    <t>-1276785316</t>
  </si>
  <si>
    <t>" šachty Šd3,Šd4,"</t>
  </si>
  <si>
    <t>1179753985</t>
  </si>
  <si>
    <t>1756876429</t>
  </si>
  <si>
    <t>" Šd3,Šd4"</t>
  </si>
  <si>
    <t>1265661818</t>
  </si>
  <si>
    <t>"Šd3, Šd4"</t>
  </si>
  <si>
    <t>1649807467</t>
  </si>
  <si>
    <t>" šachty  Šd4,Šd3,"</t>
  </si>
  <si>
    <t>-1865496282</t>
  </si>
  <si>
    <t>811039542</t>
  </si>
  <si>
    <t>894812325</t>
  </si>
  <si>
    <t>Revizní a čistící šachta z PP typ DN 600/315 šachtové dno průtočné</t>
  </si>
  <si>
    <t>-430561570</t>
  </si>
  <si>
    <t>" šachta plastová Šd7"</t>
  </si>
  <si>
    <t>894812326</t>
  </si>
  <si>
    <t>Revizní a čistící šachta z PP typ DN 600/315 šachtové dno průtočné 30°, 60°, 90°</t>
  </si>
  <si>
    <t>1006178723</t>
  </si>
  <si>
    <t>" šachta plastová Šd2,Šd8"</t>
  </si>
  <si>
    <t>894812327</t>
  </si>
  <si>
    <t>Revizní a čistící šachta z PP typ DN 600/315 šachtové dno s přítokem tvaru T</t>
  </si>
  <si>
    <t>1377392849</t>
  </si>
  <si>
    <t>" šachta plastová Šd5"</t>
  </si>
  <si>
    <t>894812331</t>
  </si>
  <si>
    <t>Revizní a čistící šachta z PP DN 600 šachtová roura korugovaná světlé hloubky 1000 mm</t>
  </si>
  <si>
    <t>-1926076402</t>
  </si>
  <si>
    <t>894812332</t>
  </si>
  <si>
    <t>Revizní a čistící šachta z PP DN 600 šachtová roura korugovaná světlé hloubky 2000 mm</t>
  </si>
  <si>
    <t>-1819829151</t>
  </si>
  <si>
    <t>" šachta plastová Šd8"</t>
  </si>
  <si>
    <t>894812333</t>
  </si>
  <si>
    <t>Revizní a čistící šachta z PP DN 600 šachtová roura korugovaná světlé hloubky 3000 mm</t>
  </si>
  <si>
    <t>-131303378</t>
  </si>
  <si>
    <t>" šachta plastová Šd2"</t>
  </si>
  <si>
    <t>894812334</t>
  </si>
  <si>
    <t>Revizní a čistící šachta z PP DN 600 šachtová roura korugovaná světlé hloubky 4000 mm</t>
  </si>
  <si>
    <t>1673788919</t>
  </si>
  <si>
    <t>894812339</t>
  </si>
  <si>
    <t>Příplatek k rourám revizní a čistící šachty z PP DN 600 za uříznutí šachtové roury</t>
  </si>
  <si>
    <t>-870478858</t>
  </si>
  <si>
    <t>" šachta plastová Šd2,Šd5,Šd7,Šd8"</t>
  </si>
  <si>
    <t>894812353</t>
  </si>
  <si>
    <t>Revizní a čistící šachta z PP DN 600 poklop litinový do 1,5 t s betonovým prstencem a adaptérem</t>
  </si>
  <si>
    <t>1128285892</t>
  </si>
  <si>
    <t>894812376</t>
  </si>
  <si>
    <t>Revizní a čistící šachta z PP DN 600 poklop litinový do 40 t s betonovým prstencem</t>
  </si>
  <si>
    <t>-1219583438</t>
  </si>
  <si>
    <t>" šachta plastová Šd5,Šd7,Šd8"</t>
  </si>
  <si>
    <t>-1387185202</t>
  </si>
  <si>
    <t>1028361430</t>
  </si>
  <si>
    <t>-405174</t>
  </si>
  <si>
    <t>Provizorní podchycení kabelu VN ve výkopu pro kanalizaci dvěmi trámky, viz výkres 300.2.7</t>
  </si>
  <si>
    <t>938274328</t>
  </si>
  <si>
    <t>(1+1,8)*1</t>
  </si>
  <si>
    <t>-388159010</t>
  </si>
  <si>
    <t>1636634512</t>
  </si>
  <si>
    <t>82</t>
  </si>
  <si>
    <t>1602569276</t>
  </si>
  <si>
    <t>(1+1,8)*1*1,01</t>
  </si>
  <si>
    <t>1357731740</t>
  </si>
  <si>
    <t>7,75*2*1,01</t>
  </si>
  <si>
    <t>SO 04 - Vodovod</t>
  </si>
  <si>
    <t xml:space="preserve">      12 -  Zemní práce</t>
  </si>
  <si>
    <t xml:space="preserve">    4 - Vodorovné konstrukce</t>
  </si>
  <si>
    <t>PSV - Práce a dodávky PSV</t>
  </si>
  <si>
    <t xml:space="preserve">    722 - Zdravotechnika - vnitřní vodovod</t>
  </si>
  <si>
    <t>VRN - Vedlejší rozpočtové náklady</t>
  </si>
  <si>
    <t xml:space="preserve">    VRN4 - Inženýrská činnost</t>
  </si>
  <si>
    <t>-672609135</t>
  </si>
  <si>
    <t>" výkop pro vodovodní řad "</t>
  </si>
  <si>
    <t>" asfaltové komunikaci"</t>
  </si>
  <si>
    <t>6,5</t>
  </si>
  <si>
    <t>-1211529600</t>
  </si>
  <si>
    <t>" výkop pro vodovodní řad  "</t>
  </si>
  <si>
    <t>119001421</t>
  </si>
  <si>
    <t>Dočasné zajištění kabelů a kabelových tratí ze 3 volně ložených kabelů</t>
  </si>
  <si>
    <t>1656649946</t>
  </si>
  <si>
    <t>" kabel NN"</t>
  </si>
  <si>
    <t>" sdělovací kabely"</t>
  </si>
  <si>
    <t>-1721400008</t>
  </si>
  <si>
    <t>" vodovodní přípojky"</t>
  </si>
  <si>
    <t>(6,75*0,8)*1,18</t>
  </si>
  <si>
    <t>" vop"</t>
  </si>
  <si>
    <t>(11*0,8)*1,18</t>
  </si>
  <si>
    <t>" V9"</t>
  </si>
  <si>
    <t>(2,9*0,8)*1,18</t>
  </si>
  <si>
    <t>" V10"</t>
  </si>
  <si>
    <t>(5,6*0,8)*1,18</t>
  </si>
  <si>
    <t>" V11"</t>
  </si>
  <si>
    <t>" V12"</t>
  </si>
  <si>
    <t>(4,15*0,8)*1,18</t>
  </si>
  <si>
    <t>" V13"</t>
  </si>
  <si>
    <t>" V14"</t>
  </si>
  <si>
    <t>" V15"</t>
  </si>
  <si>
    <t>(7,85*0,8)*1,18</t>
  </si>
  <si>
    <t>" V16"</t>
  </si>
  <si>
    <t>" V17"</t>
  </si>
  <si>
    <t>" odbočky k hydrantům"</t>
  </si>
  <si>
    <t>(8,3*0,8)*1,2</t>
  </si>
  <si>
    <t>864786020</t>
  </si>
  <si>
    <t>" výkop pro vodovodní větev A "</t>
  </si>
  <si>
    <t>(163*0,8)*1,18</t>
  </si>
  <si>
    <t>" výkop pro vodovodní větev B "</t>
  </si>
  <si>
    <t>(52*0,8)*1,16</t>
  </si>
  <si>
    <t>" výkop pro vodovodní větev C "</t>
  </si>
  <si>
    <t>(63*0,8)*1,17</t>
  </si>
  <si>
    <t>-4299622</t>
  </si>
  <si>
    <t>116,622*0,5</t>
  </si>
  <si>
    <t>261,096*0,5</t>
  </si>
  <si>
    <t>-1863574542</t>
  </si>
  <si>
    <t>(163*1,44)*2</t>
  </si>
  <si>
    <t>(52*1,42)*2</t>
  </si>
  <si>
    <t>(63*1,43)*2</t>
  </si>
  <si>
    <t>-209644270</t>
  </si>
  <si>
    <t>-70896277</t>
  </si>
  <si>
    <t>(163*0,8)*1,18*0,5</t>
  </si>
  <si>
    <t>272968951</t>
  </si>
  <si>
    <t>(116,622+261,096)</t>
  </si>
  <si>
    <t>-(3,161+128,937+45,014)</t>
  </si>
  <si>
    <t>1879521409</t>
  </si>
  <si>
    <t>(377,718-177,112)*1,8</t>
  </si>
  <si>
    <t>-1227539864</t>
  </si>
  <si>
    <t>" zásyp výkopu pro vodovodní řad A "</t>
  </si>
  <si>
    <t>" asfaltové komunikaci kamenivem"</t>
  </si>
  <si>
    <t>(9,5*0,7)*0,85</t>
  </si>
  <si>
    <t>" ve volném terénu výkopkem"</t>
  </si>
  <si>
    <t>(4,3*0,7)*1,05</t>
  </si>
  <si>
    <t>" zásyp výkopu pro vodovodní řad 1"</t>
  </si>
  <si>
    <t>" zámková dlažba kamenivem"</t>
  </si>
  <si>
    <t>(25*0,7)*0,65</t>
  </si>
  <si>
    <t>(216,7*0,7)*0,85</t>
  </si>
  <si>
    <t>" zásyp výkopu  pro vodovodní řad 2"</t>
  </si>
  <si>
    <t>(14,5*0,7)*0,94</t>
  </si>
  <si>
    <t>(86,9*0,7)*0,74</t>
  </si>
  <si>
    <t>1015112872</t>
  </si>
  <si>
    <t>(9,5*0,7)*0,85*1,96</t>
  </si>
  <si>
    <t>(25*0,7)*0,65*1,96</t>
  </si>
  <si>
    <t>(14,5*0,7)*0,94*1,96</t>
  </si>
  <si>
    <t>175151101</t>
  </si>
  <si>
    <t>Obsypání potrubí strojně sypaninou bez prohození, uloženou do 3 m</t>
  </si>
  <si>
    <t>859173313</t>
  </si>
  <si>
    <t>" vodovodní potrubí obsyp a zásyp"</t>
  </si>
  <si>
    <t>" výkop pro vodovodní řad A "</t>
  </si>
  <si>
    <t>(9,5*0,7)*0,4</t>
  </si>
  <si>
    <t>" ve volném terénu"</t>
  </si>
  <si>
    <t>(4,3*0,7)*0,4</t>
  </si>
  <si>
    <t>-(3,14*0,055*0,055)*13,8</t>
  </si>
  <si>
    <t>" výkop pro vodovodní řad 1"</t>
  </si>
  <si>
    <t>" zámková dlažba"</t>
  </si>
  <si>
    <t>(25*0,7)*0,4</t>
  </si>
  <si>
    <t>(216,7*0,7)*0,4</t>
  </si>
  <si>
    <t>-(3,14*0,055*0,055)*(25+216,7)</t>
  </si>
  <si>
    <t>" výkop pro vodovodní řad 2"</t>
  </si>
  <si>
    <t>(14,5*0,7)*0,4</t>
  </si>
  <si>
    <t>(86,9*0,7)*0,4</t>
  </si>
  <si>
    <t>-(3,14*0,055*0,055)*(14,5+86,9)</t>
  </si>
  <si>
    <t>" vodovodní řad 1 přípojky"</t>
  </si>
  <si>
    <t>" VP1"</t>
  </si>
  <si>
    <t>(3,4*0,7)*0,33</t>
  </si>
  <si>
    <t>" VP2"</t>
  </si>
  <si>
    <t>(3,3*0,7)*0,33</t>
  </si>
  <si>
    <t>" VP3"</t>
  </si>
  <si>
    <t>(2,3*0,7)*0,33</t>
  </si>
  <si>
    <t>" VP4"</t>
  </si>
  <si>
    <t>(1,9*0,7)*0,33</t>
  </si>
  <si>
    <t>" VP5"</t>
  </si>
  <si>
    <t>(2,8*0,7)*0,33</t>
  </si>
  <si>
    <t>" VP6"</t>
  </si>
  <si>
    <t>(1,3*0,7)*0,33</t>
  </si>
  <si>
    <t>" vodovodní řad 2 přípojky"</t>
  </si>
  <si>
    <t>(5,2*0,7)*0,33</t>
  </si>
  <si>
    <t>(3*0,7)*0,33</t>
  </si>
  <si>
    <t>(3,9*0,7)*0,33</t>
  </si>
  <si>
    <t>583373440</t>
  </si>
  <si>
    <t>štěrkopísek  frakce 0-32</t>
  </si>
  <si>
    <t>1501830241</t>
  </si>
  <si>
    <t>102,801*2,02</t>
  </si>
  <si>
    <t>154622753</t>
  </si>
  <si>
    <t xml:space="preserve">" vodovodní řad </t>
  </si>
  <si>
    <t>(1+0,8+1)*3*1,5</t>
  </si>
  <si>
    <t>" vodovodní přípojka"</t>
  </si>
  <si>
    <t>(1+0,8+1)*1*1,5</t>
  </si>
  <si>
    <t>-591658590</t>
  </si>
  <si>
    <t>(163*0,8)</t>
  </si>
  <si>
    <t>(52*0,8)</t>
  </si>
  <si>
    <t>(63*0,8)</t>
  </si>
  <si>
    <t>(6,75*0,8)</t>
  </si>
  <si>
    <t>(11*0,8)</t>
  </si>
  <si>
    <t>(2,9*0,8)</t>
  </si>
  <si>
    <t>(5,6*0,8)</t>
  </si>
  <si>
    <t>(4,15*0,8)</t>
  </si>
  <si>
    <t>(7,85*0,8)</t>
  </si>
  <si>
    <t>(8,3*0,8)</t>
  </si>
  <si>
    <t>827147307</t>
  </si>
  <si>
    <t>(163*0,8)*0,1</t>
  </si>
  <si>
    <t>(52*0,8)*0,1</t>
  </si>
  <si>
    <t>(63*0,8)*0,1</t>
  </si>
  <si>
    <t>(6,75*0,8)*0,1</t>
  </si>
  <si>
    <t>(11*0,8)*0,1</t>
  </si>
  <si>
    <t>(2,9*0,8)*0,1</t>
  </si>
  <si>
    <t>(5,6*0,8)*0,1</t>
  </si>
  <si>
    <t>(4,15*0,8)*0,1</t>
  </si>
  <si>
    <t>(7,85*0,8)*0,1</t>
  </si>
  <si>
    <t>(8,3*0,8)*0,1</t>
  </si>
  <si>
    <t>155681700</t>
  </si>
  <si>
    <t>-314774387</t>
  </si>
  <si>
    <t>978623467</t>
  </si>
  <si>
    <t>850245121</t>
  </si>
  <si>
    <t>Výřez nebo výsek na potrubí z trub litinových tlakových nebo plastických hmot DN 80</t>
  </si>
  <si>
    <t>-518706870</t>
  </si>
  <si>
    <t>552537400</t>
  </si>
  <si>
    <t>tvarovka hrdlová spoj s přírubovou odbočkou z tvárné litiny,práškový epoxid, tl.250µm MMA-kus DN 80/80 mm</t>
  </si>
  <si>
    <t>-892071226</t>
  </si>
  <si>
    <t>857242122</t>
  </si>
  <si>
    <t>Montáž litinových tvarovek jednoosých přírubových otevřený výkop DN 80</t>
  </si>
  <si>
    <t>1395492300</t>
  </si>
  <si>
    <t>552597300</t>
  </si>
  <si>
    <t>tvarovka vodovodní hrdlová s přírubou E (EU) -  DN80</t>
  </si>
  <si>
    <t>1919261969</t>
  </si>
  <si>
    <t>-947269663</t>
  </si>
  <si>
    <t>552558380</t>
  </si>
  <si>
    <t>příruba zaslepovací X tvárná litina DN 80 mm</t>
  </si>
  <si>
    <t>-1589697433</t>
  </si>
  <si>
    <t>857244122</t>
  </si>
  <si>
    <t>Montáž litinových tvarovek odbočných přírubových otevřený výkop DN 80</t>
  </si>
  <si>
    <t>-103370058</t>
  </si>
  <si>
    <t>552535100</t>
  </si>
  <si>
    <t>tvarovka přírubová litinová s přírubovou odbočkou,práškový epoxid, tl.250µm T-kus DN 80/80 mm</t>
  </si>
  <si>
    <t>804535625</t>
  </si>
  <si>
    <t>871161211</t>
  </si>
  <si>
    <t>Montáž potrubí z PE100 SDR 11 otevřený výkop svařovaných elektrotvarovkou D 32 x 3,0 mm</t>
  </si>
  <si>
    <t>-1910276099</t>
  </si>
  <si>
    <t>" pro vodovodní přípojky "</t>
  </si>
  <si>
    <t>6,75</t>
  </si>
  <si>
    <t>2,9</t>
  </si>
  <si>
    <t>5,6</t>
  </si>
  <si>
    <t>4,15</t>
  </si>
  <si>
    <t>7,85</t>
  </si>
  <si>
    <t>286135240.1</t>
  </si>
  <si>
    <t>potrubí třívrstvé PE100 RC, SDR11,32x4,4</t>
  </si>
  <si>
    <t>-392778314</t>
  </si>
  <si>
    <t>115,1*1,1 "Přepočtené koeficientem množství</t>
  </si>
  <si>
    <t>871241211</t>
  </si>
  <si>
    <t>Montáž potrubí z PE100 SDR 11 otevřený výkop svařovaných elektrotvarovkou D 90 x 8,2 mm</t>
  </si>
  <si>
    <t>970790690</t>
  </si>
  <si>
    <t>" vodovodní řad A"</t>
  </si>
  <si>
    <t>163</t>
  </si>
  <si>
    <t>" vodovodní řad B"</t>
  </si>
  <si>
    <t>" vodovodní řad C"</t>
  </si>
  <si>
    <t>8,3</t>
  </si>
  <si>
    <t>286135560</t>
  </si>
  <si>
    <t>potrubí dvouvrstvé PE100 RC , SDR11, 90x8,2</t>
  </si>
  <si>
    <t>2118173045</t>
  </si>
  <si>
    <t>877241101</t>
  </si>
  <si>
    <t>Montáž elektrospojek na potrubí z PE trub d 90</t>
  </si>
  <si>
    <t>-301265594</t>
  </si>
  <si>
    <t>286159740</t>
  </si>
  <si>
    <t>elektrospojka SDR 11, PE 100, PN 16 d 90</t>
  </si>
  <si>
    <t>-1972108409</t>
  </si>
  <si>
    <t>877241126</t>
  </si>
  <si>
    <t>Montáž elektro navrtávacích T-kusů ventil a 360° otočná odbočka na potrubí z PE trub d 90/32</t>
  </si>
  <si>
    <t>-2017341839</t>
  </si>
  <si>
    <t>286140740</t>
  </si>
  <si>
    <t>tvarovka navrtávací T-kus s ventilem, s odbočkou 360°, d 90-32</t>
  </si>
  <si>
    <t>-730794997</t>
  </si>
  <si>
    <t>879171111</t>
  </si>
  <si>
    <t>Montáž vodovodní přípojky na potrubí DN 32</t>
  </si>
  <si>
    <t>-923186866</t>
  </si>
  <si>
    <t>891241112</t>
  </si>
  <si>
    <t>Montáž vodovodních šoupátek otevřený výkop DN 80</t>
  </si>
  <si>
    <t>-647989860</t>
  </si>
  <si>
    <t>422213030</t>
  </si>
  <si>
    <t>šoupátko pitná voda,  F4  PN10/16 DN 80 x 180 mm</t>
  </si>
  <si>
    <t>1035377966</t>
  </si>
  <si>
    <t>892233122</t>
  </si>
  <si>
    <t>Proplach a dezinfekce vodovodního potrubí DN od 40 do 70</t>
  </si>
  <si>
    <t>-1988599640</t>
  </si>
  <si>
    <t>892241111</t>
  </si>
  <si>
    <t>Tlaková zkouška vodou potrubí do 80</t>
  </si>
  <si>
    <t>-67434347</t>
  </si>
  <si>
    <t>892273122</t>
  </si>
  <si>
    <t>Proplach a dezinfekce vodovodního potrubí DN od 80 do 125</t>
  </si>
  <si>
    <t>2094445683</t>
  </si>
  <si>
    <t>Zabezpečení konců vodovodního potrubí DN do 300 při tlakových zkouškách</t>
  </si>
  <si>
    <t>-583709871</t>
  </si>
  <si>
    <t>893811112</t>
  </si>
  <si>
    <t>Osazení vodoměrné šachty hranaté z PP samonosné pro běžné zatížení plochy do 1,1 m2 hloubky do 1,4 m</t>
  </si>
  <si>
    <t>-803763844</t>
  </si>
  <si>
    <t>562305120</t>
  </si>
  <si>
    <t>šachta vodoměrná hranatá typ VŠH8 - včetně výztuhy 0,9/1,2/1,4 m</t>
  </si>
  <si>
    <t>1906982506</t>
  </si>
  <si>
    <t>899104346</t>
  </si>
  <si>
    <t>Provizorní podchycení kabelu VN ve výkopu pro vodovod dvěmi trámky, viz výkres D.2.6</t>
  </si>
  <si>
    <t>1768219469</t>
  </si>
  <si>
    <t>" vodovodní řad"</t>
  </si>
  <si>
    <t>(1+0,8+1)*3</t>
  </si>
  <si>
    <t>899401111</t>
  </si>
  <si>
    <t>Osazení poklopů litinových ventilových</t>
  </si>
  <si>
    <t>601282169</t>
  </si>
  <si>
    <t>422914020</t>
  </si>
  <si>
    <t>poklop litinový -ventilový</t>
  </si>
  <si>
    <t>-1168594744</t>
  </si>
  <si>
    <t>899401112</t>
  </si>
  <si>
    <t>Osazení poklopů litinových šoupátkových</t>
  </si>
  <si>
    <t>480700537</t>
  </si>
  <si>
    <t>422913520.1</t>
  </si>
  <si>
    <t>poklop litinový -šoupátkový</t>
  </si>
  <si>
    <t>2075821110</t>
  </si>
  <si>
    <t>899401113</t>
  </si>
  <si>
    <t>Osazení poklopů litinových hydrantových</t>
  </si>
  <si>
    <t>2095991804</t>
  </si>
  <si>
    <t>422914520.1</t>
  </si>
  <si>
    <t>poklop litinový -hydrantový DN 80</t>
  </si>
  <si>
    <t>1446395774</t>
  </si>
  <si>
    <t>899713111</t>
  </si>
  <si>
    <t>Orientační tabulky na sloupku betonovém nebo ocelovém</t>
  </si>
  <si>
    <t>-1682704084</t>
  </si>
  <si>
    <t>"lomové body napojení"</t>
  </si>
  <si>
    <t>899721111</t>
  </si>
  <si>
    <t>Signalizační vodič DN do 150 mm na potrubí PVC</t>
  </si>
  <si>
    <t>2121655592</t>
  </si>
  <si>
    <t>899722113</t>
  </si>
  <si>
    <t>Krytí potrubí z plastů výstražnou fólií z PVC 34cm</t>
  </si>
  <si>
    <t>-86628255</t>
  </si>
  <si>
    <t>-98531542</t>
  </si>
  <si>
    <t>" stávající asfaltový povrch"</t>
  </si>
  <si>
    <t>7,1</t>
  </si>
  <si>
    <t>1631784280</t>
  </si>
  <si>
    <t>-593244463</t>
  </si>
  <si>
    <t>-401113593</t>
  </si>
  <si>
    <t>1051036766</t>
  </si>
  <si>
    <t>1209923505</t>
  </si>
  <si>
    <t>1,024</t>
  </si>
  <si>
    <t>1834521244</t>
  </si>
  <si>
    <t>2,86</t>
  </si>
  <si>
    <t>722219191</t>
  </si>
  <si>
    <t>Montáž zemních souprav ostatní typ</t>
  </si>
  <si>
    <t>-915135376</t>
  </si>
  <si>
    <t>422910730</t>
  </si>
  <si>
    <t>souprava zemní  pro šoupátka DN 65-80 mm, Rd 1,5 m</t>
  </si>
  <si>
    <t>564851269</t>
  </si>
  <si>
    <t>1985079820</t>
  </si>
  <si>
    <t>1869186228</t>
  </si>
  <si>
    <t>(1+0,8+1)*3*1,01</t>
  </si>
  <si>
    <t>232146043</t>
  </si>
  <si>
    <t>11,2*2*1,01</t>
  </si>
  <si>
    <t>043194000</t>
  </si>
  <si>
    <t>Krácený rozbor vzorku vody</t>
  </si>
  <si>
    <t>873317042</t>
  </si>
  <si>
    <t>SO 05 - Veřejné osvětlení</t>
  </si>
  <si>
    <t>HZS-RE01 - Výchozí revize elektro</t>
  </si>
  <si>
    <t>HZS-DS02 - Dokumentace skutečného stavu (zajistí dodavatel elektro)</t>
  </si>
  <si>
    <t>ZKO-CP10 - Celková prohlídka pro objem do 500.000,- Kč</t>
  </si>
  <si>
    <t>UZZ-FE30 - Pásek FeZn 30/4 v zemi</t>
  </si>
  <si>
    <t>UZZ-FE10 - Drát FeZn D10 v zemi</t>
  </si>
  <si>
    <t>UZZ-GU01 - Gumoasfalt pro nátěr spojů v zemi</t>
  </si>
  <si>
    <t>SHR-SR01 - SR1 -Svorka spojovací pro spoje nad zemí a v zemi, pásek i kulatina</t>
  </si>
  <si>
    <t>UKC-A016 - Ukončení vodiče Cu do 16mm2</t>
  </si>
  <si>
    <t>CYK-PC30 - Kabel CYKY-J 4x10 (4B) - pevně</t>
  </si>
  <si>
    <t>DCK-RE05 - Elektroměrový rozváděč pro přímé měření do 40A, dvousazba, pilíř</t>
  </si>
  <si>
    <t>SVD-GS02 - Rozváděč veřejného osvětlení RVO v plastovém pilíři</t>
  </si>
  <si>
    <t>STO-AA10 - Stožárová svítidla</t>
  </si>
  <si>
    <t>VYK-AA30 - Výkop šíře 35cm, hloubky 80cm, zemina třídy 4</t>
  </si>
  <si>
    <t>VYK-AB25 - Výkop šíře 50cm, hloubky 120cm, zemina třídy 4 (zpevněné plochy)</t>
  </si>
  <si>
    <t>VYK-OS45 - Jáma pro osvětlovací stožár</t>
  </si>
  <si>
    <t>TRZ-AA10 - Trubka ohebná D 75 v zemi</t>
  </si>
  <si>
    <t>LOZ-AA05 - Kabelové lože z písku šíře 35cm, tloušťka 30cm zakryté výstražnou fólií</t>
  </si>
  <si>
    <t>LOZ-AB05 - Kabelové lože z písku šíře 50cm, tloušťka 30cm zakryté výstražnou fólií (křížení inženýrských sítí)</t>
  </si>
  <si>
    <t>741</t>
  </si>
  <si>
    <t>74099H010</t>
  </si>
  <si>
    <t>Výchozí revize elektro</t>
  </si>
  <si>
    <t>hod</t>
  </si>
  <si>
    <t>74099H010.1</t>
  </si>
  <si>
    <t>Dokumentace skutečného stavu</t>
  </si>
  <si>
    <t>740-991200</t>
  </si>
  <si>
    <t>Celková prohlídka pro objem do 500.000,- Kč</t>
  </si>
  <si>
    <t>743612111</t>
  </si>
  <si>
    <t>Uzemnění - Pásek ocelový FeZn 30/4 v zemi v městské zástavbě</t>
  </si>
  <si>
    <t>Pol1</t>
  </si>
  <si>
    <t>Pásek ocelový FeZn 30/4</t>
  </si>
  <si>
    <t>743612121</t>
  </si>
  <si>
    <t>Uzemnění - Drát ocelový FeZn průměr 10mm v zemi</t>
  </si>
  <si>
    <t>Pol2</t>
  </si>
  <si>
    <t>Drát ocelový FeZn průměr 10mm, (0,62kg/1m)</t>
  </si>
  <si>
    <t>Pol3</t>
  </si>
  <si>
    <t>Gumoasfalt pro nátěr spojů uzemňovacího vedení</t>
  </si>
  <si>
    <t>743622200</t>
  </si>
  <si>
    <t>SR - Svorka spojovací pro spoje nad zemí a v zemi, pásek i kulatina</t>
  </si>
  <si>
    <t>Pol4</t>
  </si>
  <si>
    <t>SR - Svorka křížová 60x60 mm s destičkou, FeZn, Rd 8-10/Fl 30</t>
  </si>
  <si>
    <t>746211150</t>
  </si>
  <si>
    <t>Ukončení vodiče izolovaného do 16mm2</t>
  </si>
  <si>
    <t>744441300</t>
  </si>
  <si>
    <t>Kabel CYKY-J 4x10 (4B) - pevně</t>
  </si>
  <si>
    <t>Pol5</t>
  </si>
  <si>
    <t>Kabel CYKY-J 4x10 (4B)</t>
  </si>
  <si>
    <t>742311230</t>
  </si>
  <si>
    <t>Montáž skříně elektroměrového rozváděče do pilíře (sestavení a usazení)</t>
  </si>
  <si>
    <t>742311330</t>
  </si>
  <si>
    <t>Montáž pilíře elektroměrového rozváděče (sestavení a usazení)</t>
  </si>
  <si>
    <t>742311410</t>
  </si>
  <si>
    <t>Montáž koncovkového dílu plastového pilíře (sestavení a usazení)</t>
  </si>
  <si>
    <t>Pol6</t>
  </si>
  <si>
    <t>Elektroměrový rozváděč pro přímé měření, jistič do 40A, dvousazba, pilíř</t>
  </si>
  <si>
    <t>742311230.1</t>
  </si>
  <si>
    <t>Montáž skříně rozváděče RVO do pilíře (sestavení a usazení)</t>
  </si>
  <si>
    <t>742311330.1</t>
  </si>
  <si>
    <t>Montáž pilíře rozváděče RVO (sestavení a usazení)</t>
  </si>
  <si>
    <t>Pol7</t>
  </si>
  <si>
    <t>Rozváděč pro automatické spínání RVO pro tři okruhy</t>
  </si>
  <si>
    <t>748719211</t>
  </si>
  <si>
    <t>Montáž stožáru osvětlovacího</t>
  </si>
  <si>
    <t>748741000</t>
  </si>
  <si>
    <t>Montáž elektrovýzbroje stožáru osvětlení - 1 okruh</t>
  </si>
  <si>
    <t>746211110</t>
  </si>
  <si>
    <t>Ukončení vodiče izolovaného do 2,5mm2</t>
  </si>
  <si>
    <t>746211140</t>
  </si>
  <si>
    <t>Ukončení vodiče izolovaného do 10mm2</t>
  </si>
  <si>
    <t>743611211</t>
  </si>
  <si>
    <t>Vodič H07V-U 10 Z/ZL (CY 10 zlž) - uložení, propojení a připojení</t>
  </si>
  <si>
    <t>744441100</t>
  </si>
  <si>
    <t>Kabel CYKY-J 3x2,5 (3C) - pevně</t>
  </si>
  <si>
    <t>747219510</t>
  </si>
  <si>
    <t>Pojistka tavná DO1/E14 6 A, gL</t>
  </si>
  <si>
    <t>748132121</t>
  </si>
  <si>
    <t>Montáž svítidla VO, 1 zdroj</t>
  </si>
  <si>
    <t>Pol8</t>
  </si>
  <si>
    <t>Stožár jednostupňový 6m, žárově zinkovaný</t>
  </si>
  <si>
    <t>Pol9</t>
  </si>
  <si>
    <t>Stožárová svorkovnice SV-A 6.35.4</t>
  </si>
  <si>
    <t>Pol10</t>
  </si>
  <si>
    <t>Kabel CYKY-J 3x2,5 (3C)</t>
  </si>
  <si>
    <t>Pol11</t>
  </si>
  <si>
    <t>Vodič H07V-U 10 Z/ZL (CY 10 zlž)</t>
  </si>
  <si>
    <t>Pol12</t>
  </si>
  <si>
    <t>Pol13</t>
  </si>
  <si>
    <t>E1 - Svítidlo venkovní pro osvětlení komunikace, IP 65, Ra &gt; 70, teplota chromatičnosti 4 000 K, světelný tok zdroje 4 000 lm, příkon 26W, 305 x 150 x677mm - viz výpočet osvětlení</t>
  </si>
  <si>
    <t>Pol14</t>
  </si>
  <si>
    <t>Výložník jednoramenný, žárově zinkovaný, délka 500 mm</t>
  </si>
  <si>
    <t>132411318</t>
  </si>
  <si>
    <t>Výkop kabelové rýhy ručně šíře 35cm, hloubky 80cm, zemina třídy 4</t>
  </si>
  <si>
    <t>174411318</t>
  </si>
  <si>
    <t>Zához kabelové rýhy ručně šíře 35cm, hloubky 80cm, zemina třídy 4</t>
  </si>
  <si>
    <t>181111400</t>
  </si>
  <si>
    <t>Proviz. úprava terénu se zhutněním v hornině třídy 4 (0,45m2/1m výkopu = 1m délky x 0,7m šířky)</t>
  </si>
  <si>
    <t>132411522</t>
  </si>
  <si>
    <t>Výkop kabelové rýhy ručně šíře 50cm, hloubky 120cm, zemina třídy 4</t>
  </si>
  <si>
    <t>174411522</t>
  </si>
  <si>
    <t>Zához kabelové rýhy ručně šíře 50cm, hloubky 120cm, zemina třídy 4</t>
  </si>
  <si>
    <t>84</t>
  </si>
  <si>
    <t>181111400.1</t>
  </si>
  <si>
    <t>Proviz. úprava terénu se zhutněním v hornině třídy 4 (0,7m2/1m výkopu = 1m délky x 0,7m šířky)</t>
  </si>
  <si>
    <t>86</t>
  </si>
  <si>
    <t>1314111111</t>
  </si>
  <si>
    <t>Hloubení nezapažené jámy pro stožár jednoduchý bez patky do v=9m v rovině, zemina tř.4</t>
  </si>
  <si>
    <t>88</t>
  </si>
  <si>
    <t>174219900</t>
  </si>
  <si>
    <t>Zásyp jámy ručně směsí štěrkopískem FR. 0-32 a štěrkodrtě FR. 0-63 (jedna jáma = 0,21m3 - minus beton 0,18m3 zbývá zasypat 0,03m3 směsí šterku a štěrkodrtě )</t>
  </si>
  <si>
    <t>90</t>
  </si>
  <si>
    <t>270311300</t>
  </si>
  <si>
    <t>Základová konstrukce z monolytického betonu bez bednění, beton tř. C12/15 (0,18m3 = 0,4x0,4=0,16m3 + odpad 0,02m3) na jednu jámu</t>
  </si>
  <si>
    <t>92</t>
  </si>
  <si>
    <t>Pol15</t>
  </si>
  <si>
    <t>Betonová směs C12/15 (0,18m3 = 0,4x0,4=0,16m3 + odpad 0,02m3) na jednu jámu</t>
  </si>
  <si>
    <t>94</t>
  </si>
  <si>
    <t>Pol16</t>
  </si>
  <si>
    <t>Štěrkodrť FR. 0-63 (je potřeba 0,015m3 kg štěrkodrtě což při hmotnosti 1334 kg/1m3 představuje 20 kg) na jednu jámu</t>
  </si>
  <si>
    <t>96</t>
  </si>
  <si>
    <t>Pol17</t>
  </si>
  <si>
    <t>Štěrkopísek FR. 0-32 (je potřeba 0,015m3 kg štěrkodrtě což při hmotnosti 1334 kg/1m3 představuje 20 kg) na jednu jámu</t>
  </si>
  <si>
    <t>98</t>
  </si>
  <si>
    <t>Pol18</t>
  </si>
  <si>
    <t>Dlaždice betonová 300 x 300</t>
  </si>
  <si>
    <t>100</t>
  </si>
  <si>
    <t>388791110</t>
  </si>
  <si>
    <t>Trubka ohebná pancéřová plastová D 75 do výkopu</t>
  </si>
  <si>
    <t>102</t>
  </si>
  <si>
    <t>Pol19</t>
  </si>
  <si>
    <t>Trubka ohebná pancéřová plastová D 75</t>
  </si>
  <si>
    <t>104</t>
  </si>
  <si>
    <t>451572520</t>
  </si>
  <si>
    <t>Kabelové lože z písku šíře 35cm, tloušťka 30cm zakryté výstražnou fólií</t>
  </si>
  <si>
    <t>106</t>
  </si>
  <si>
    <t>Pol20</t>
  </si>
  <si>
    <t>Písek kopaný pro kabelová lože (0,105 m3/1m výkopu šíře 35, tl. 30cm)</t>
  </si>
  <si>
    <t>108</t>
  </si>
  <si>
    <t>Pol21</t>
  </si>
  <si>
    <t>Fólie výstražná, šíře 220mm, rudá, se znakem blesku</t>
  </si>
  <si>
    <t>110</t>
  </si>
  <si>
    <t>451572520.1</t>
  </si>
  <si>
    <t>Kabelové lože z písku šíře 50cm, tloušťka 30cm zakryté výstražnou fólií</t>
  </si>
  <si>
    <t>112</t>
  </si>
  <si>
    <t>Pol22</t>
  </si>
  <si>
    <t>Písek kopaný pro kabelová lože (0,15 m3/1m výkopu šíře 50, tl. 30cm)</t>
  </si>
  <si>
    <t>114</t>
  </si>
  <si>
    <t>116</t>
  </si>
  <si>
    <t>SO 06 - Plynovod STL</t>
  </si>
  <si>
    <t xml:space="preserve">    998 - Přesun hmot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</si>
  <si>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</si>
  <si>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</si>
  <si>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</si>
  <si>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</si>
  <si>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-1130966510</t>
  </si>
  <si>
    <t xml:space="preserve">"předpoklad projektanta"       </t>
  </si>
  <si>
    <t>"10 dní x 8 hod"       10*8</t>
  </si>
  <si>
    <t>115101301</t>
  </si>
  <si>
    <t>Pohotovost čerpací soupravy pro dopravní výšku do 10 m přítok do 500 l/min</t>
  </si>
  <si>
    <t>den</t>
  </si>
  <si>
    <t>-1154203407</t>
  </si>
  <si>
    <t>"10 dní x 8 hod"       10</t>
  </si>
  <si>
    <t>119001411</t>
  </si>
  <si>
    <t>Dočasné zajištění potrubí betonového, ŽB nebo kameninového DN do 200</t>
  </si>
  <si>
    <t>-1764460596</t>
  </si>
  <si>
    <t>"dle PP"</t>
  </si>
  <si>
    <t>"P1"      0,80*2</t>
  </si>
  <si>
    <t>119001412</t>
  </si>
  <si>
    <t>Dočasné zajištění potrubí betonového, ŽB nebo kameninového DN do 500</t>
  </si>
  <si>
    <t>115061390</t>
  </si>
  <si>
    <t>"P1"       0,80*2</t>
  </si>
  <si>
    <t>-1704582790</t>
  </si>
  <si>
    <t>"P1"      4*0,80</t>
  </si>
  <si>
    <t>-1359635477</t>
  </si>
  <si>
    <t>"P1"      10,80*0,80*(1,0+1,29)/2</t>
  </si>
  <si>
    <t>131201201</t>
  </si>
  <si>
    <t>Hloubení jam zapažených v hornině tř. 3 objemu do 100 m3</t>
  </si>
  <si>
    <t>690894706</t>
  </si>
  <si>
    <t>"viz TZ a Detail propoje"</t>
  </si>
  <si>
    <t>"výkop jámy pro vytvoření bypassu"</t>
  </si>
  <si>
    <t>5,0*2,0*2,0</t>
  </si>
  <si>
    <t>"odpočet povrchů"</t>
  </si>
  <si>
    <t>"pole"      -5,0*2,0*0,260</t>
  </si>
  <si>
    <t>131201209</t>
  </si>
  <si>
    <t>Příplatek za lepivost u hloubení jam zapažených v hornině tř. 3</t>
  </si>
  <si>
    <t>2060833250</t>
  </si>
  <si>
    <t>"podíl zeminy 50%"      17,40*0,50</t>
  </si>
  <si>
    <t>1935407403</t>
  </si>
  <si>
    <t>"P1"</t>
  </si>
  <si>
    <t>"st. 0,00-5,20"      5,20*0,80*(1,00+1,43)/2</t>
  </si>
  <si>
    <t>"st. 5,20-10,80"      5,60*0,80*(1,43+1,29)/2</t>
  </si>
  <si>
    <t>"st. 10,80-29,10"      18,30*0,80*(1,29+1,35)/2</t>
  </si>
  <si>
    <t>"st. 29,10-35,00"      5,90*0,80*(1,35+1,21)/2</t>
  </si>
  <si>
    <t>"st. 35,00-73,00"      38,00*0,80*(1,21+1,37)/2</t>
  </si>
  <si>
    <t>"st. 73,00-104,00"      31,00*0,80*(1,37+1,28)/2</t>
  </si>
  <si>
    <t>"st. 104,00-139,00"      35,00*0,80*(1,28+1,37)/2</t>
  </si>
  <si>
    <t>"st. 139,00-154,50"      15,50*0,80*(1,37+1,30)/2</t>
  </si>
  <si>
    <t>"pole - st. 0,00-154,50"        -154,50*0,80*0,260</t>
  </si>
  <si>
    <t>"P2"</t>
  </si>
  <si>
    <t>"st. 0,00-12,00"      12,00*0,80*(1,42+0,94)/2</t>
  </si>
  <si>
    <t>"st. 12,00-18,50"       6,50*0,80*(0,94+1,03)/2</t>
  </si>
  <si>
    <t>"st. 18,50-22,00"       3,50*0,80*(1,03+0,96)/2</t>
  </si>
  <si>
    <t>"st. 22,00-46,50"      24,50*0,80*(0,96+1,50)/2</t>
  </si>
  <si>
    <t>"pole - st. 0,00-46,50"       -46,50*0,80*0,260</t>
  </si>
  <si>
    <t>"P3"</t>
  </si>
  <si>
    <t>"st. 0,00-5,00"      5,0*0,80*(1,29+1,40)/2</t>
  </si>
  <si>
    <t>"st. 5,00-32,00"       27,00*0,80*(1,40+1,04)/2</t>
  </si>
  <si>
    <t>"st. 32,00-47,00"       15,00*0,80*(1,04+1,28)/2</t>
  </si>
  <si>
    <t>"pole - st. 0,00-47,00"      -47,00*0,80*0,260</t>
  </si>
  <si>
    <t xml:space="preserve">"přípojky PP1 - PP18 - bez svislé části"       </t>
  </si>
  <si>
    <t>83,40*0,80*1,30</t>
  </si>
  <si>
    <t>"pole - PP1 - PP18 - bez svislé části"       -83,40*0,80*0,260</t>
  </si>
  <si>
    <t>-831748002</t>
  </si>
  <si>
    <t>"podíl zeminy 50%"      269,045*0,50</t>
  </si>
  <si>
    <t>-379917627</t>
  </si>
  <si>
    <t>"20% plochy výkopů"       258,440/0,80*2*0,20</t>
  </si>
  <si>
    <t>"jáma pro vytvoření bypassu"</t>
  </si>
  <si>
    <t>5,0*2,0*2</t>
  </si>
  <si>
    <t>-283597209</t>
  </si>
  <si>
    <t>"viz pol. 151101101"      149,220</t>
  </si>
  <si>
    <t>52772250</t>
  </si>
  <si>
    <t>"výkopy - viz pol. 131201201"     17,40</t>
  </si>
  <si>
    <t>"výkopy - viz pol. 132201202"      269,045</t>
  </si>
  <si>
    <t>"zásyp zeminou - viz pol. 174101101"        -170,251</t>
  </si>
  <si>
    <t>-28681746</t>
  </si>
  <si>
    <t>"viz pol. 162701105"       116,194*1,90</t>
  </si>
  <si>
    <t>-1550124270</t>
  </si>
  <si>
    <t>"zásyp ŠD - P2"</t>
  </si>
  <si>
    <t>"výkop rýh"        33,672</t>
  </si>
  <si>
    <t>"odpočet lože"      -46,20*0,80*0,10</t>
  </si>
  <si>
    <t>"odpočet obsyp"       -46,20*0,80*0,270</t>
  </si>
  <si>
    <t>"zásyp zeminou"</t>
  </si>
  <si>
    <t>"výkop rýh"        269,045-33,672</t>
  </si>
  <si>
    <t>"výkop jam"     17,40</t>
  </si>
  <si>
    <t>"odpočet lože"      -((246,10-46,20)*0,80*0,10+83,40*0,80*0,10)</t>
  </si>
  <si>
    <t>"odpočet obsyp"       -((246,10-46,20)*0,80*0,270+83,40*0,80*0,250)</t>
  </si>
  <si>
    <t>58343959R</t>
  </si>
  <si>
    <t>206747779</t>
  </si>
  <si>
    <t>"viz pol. 174101101"      19,997*2,05</t>
  </si>
  <si>
    <t>-1615804073</t>
  </si>
  <si>
    <t>"dle vzorového uložení a TZ"</t>
  </si>
  <si>
    <t>"P1, P2, P3"       246,10*0,80*0,270</t>
  </si>
  <si>
    <t>"přípojky PP1 - PP18 - bez svislé části"       83,40*0,80*0,250</t>
  </si>
  <si>
    <t>58337302R</t>
  </si>
  <si>
    <t>1098884998</t>
  </si>
  <si>
    <t>"viz pol. 175151101"       69,838*2,05</t>
  </si>
  <si>
    <t>259146661</t>
  </si>
  <si>
    <t>"P1, P2, P3"       246,10*0,80*0,10</t>
  </si>
  <si>
    <t>"přípojky PP1 - PP18 - bez svislé části"       83,40*0,80*0,10</t>
  </si>
  <si>
    <t>899712111</t>
  </si>
  <si>
    <t>Orientační tabulky na zdivu</t>
  </si>
  <si>
    <t>1012927527</t>
  </si>
  <si>
    <t>"viz TZ - výpis materiálu"</t>
  </si>
  <si>
    <t>18,0</t>
  </si>
  <si>
    <t>-2083103277</t>
  </si>
  <si>
    <t>"DN 63"     246,10</t>
  </si>
  <si>
    <t>"DN 32"      104,0</t>
  </si>
  <si>
    <t>888613267</t>
  </si>
  <si>
    <t>899911101</t>
  </si>
  <si>
    <t>Kluzná objímka výšky 25 mm vnějšího průměru potrubí do 183 mm</t>
  </si>
  <si>
    <t>-4905872</t>
  </si>
  <si>
    <t>"středící prvky typ C výška 15"     50,0</t>
  </si>
  <si>
    <t>899913104</t>
  </si>
  <si>
    <t>Uzavírací manžeta chráničky potrubí DN 32 x 80</t>
  </si>
  <si>
    <t>477372485</t>
  </si>
  <si>
    <t>"těsnící manžeta DN 50/32 mm"       30,0</t>
  </si>
  <si>
    <t>899913132</t>
  </si>
  <si>
    <t>Uzavírací manžeta chráničky potrubí DN 80 x 125</t>
  </si>
  <si>
    <t>-2127440508</t>
  </si>
  <si>
    <t>"manžety DN 110/63 mm"     20,0</t>
  </si>
  <si>
    <t>1013161670</t>
  </si>
  <si>
    <t>"kamenivo"      40,994+143,168</t>
  </si>
  <si>
    <t>1243560033</t>
  </si>
  <si>
    <t>235,170-184,162</t>
  </si>
  <si>
    <t>230200004</t>
  </si>
  <si>
    <t>Montáž plynovodních přípojek svářením DN 32 (1 1/4")</t>
  </si>
  <si>
    <t>969977087</t>
  </si>
  <si>
    <t>"dle Situace a TZ"</t>
  </si>
  <si>
    <t>"PP1 - PP18"       104,0</t>
  </si>
  <si>
    <t>286134-R1</t>
  </si>
  <si>
    <t>potrubí plynovodní PE100 SDR 11, 32 x 3,0 mm s ochranným pláštěm</t>
  </si>
  <si>
    <t>256</t>
  </si>
  <si>
    <t>-1758449866</t>
  </si>
  <si>
    <t>"viz pol. 2302000004 + ztratné 1,5%"       104,0*1,015</t>
  </si>
  <si>
    <t>230200116</t>
  </si>
  <si>
    <t>Nasunutí potrubní sekce do ocelové chráničky DN 50</t>
  </si>
  <si>
    <t>1105677476</t>
  </si>
  <si>
    <t>46,50</t>
  </si>
  <si>
    <t>230200119</t>
  </si>
  <si>
    <t>Nasunutí potrubní sekce do ocelové chráničky DN 125</t>
  </si>
  <si>
    <t>773386948</t>
  </si>
  <si>
    <t>29,0</t>
  </si>
  <si>
    <t>230200-R</t>
  </si>
  <si>
    <t>Přerušení průtoku plynu stlačením plastového potrubí DN do 125 mm</t>
  </si>
  <si>
    <t>-1488862782</t>
  </si>
  <si>
    <t>"stop zařízení"       2,0</t>
  </si>
  <si>
    <t>230205035</t>
  </si>
  <si>
    <t>Montáž potrubí plastového svařované na tupo nebo elektrospojkou, D 50 mm, tl. stěny 4,6 mm</t>
  </si>
  <si>
    <t>660940959</t>
  </si>
  <si>
    <t>"chráničky DN 50 x 4,60 mm"       46,50</t>
  </si>
  <si>
    <t>286139-R4</t>
  </si>
  <si>
    <t>potrubí plynovodní PE 100 SDR 11,6-0,4 MPa, návin 100 m, tyče 6m, 50 x 4,6 mm</t>
  </si>
  <si>
    <t>128</t>
  </si>
  <si>
    <t>-1603579833</t>
  </si>
  <si>
    <t>"viz pol. 230205035 + ztratné 1,5%"</t>
  </si>
  <si>
    <t>46,50*1,015</t>
  </si>
  <si>
    <t>230205042</t>
  </si>
  <si>
    <t>Montáž potrubí plastového svařované na tupo nebo elektrospojkou, D 63 mm, tl. stěny 5,8 mm</t>
  </si>
  <si>
    <t>-757704902</t>
  </si>
  <si>
    <t>"dle PP a TZ"</t>
  </si>
  <si>
    <t>"P1, P2, P3"      246,10</t>
  </si>
  <si>
    <t>286134-R2</t>
  </si>
  <si>
    <t>potrubí plynovodní PE100 SDR 11, 63 x 5,8 mm</t>
  </si>
  <si>
    <t>35833954</t>
  </si>
  <si>
    <t>"viz pol. 230205042 + ztratné 1,5%"       246,10*1,015</t>
  </si>
  <si>
    <t>230205055</t>
  </si>
  <si>
    <t>Montáž potrubí plastového svařované na tupo nebo elektrospojkou, D 110 mm, tl. stěny 6,3 mm</t>
  </si>
  <si>
    <t>400647121</t>
  </si>
  <si>
    <t>"chráničky DN 110 x 6,6 mm"        29,0</t>
  </si>
  <si>
    <t>286134-R3</t>
  </si>
  <si>
    <t>potrubí plynovodní PE100 SDR 17, tyče 12 m, 110 x 6,6 mm</t>
  </si>
  <si>
    <t>1769353711</t>
  </si>
  <si>
    <t>"viz pol. 230205055 + ztratné 1,5%"</t>
  </si>
  <si>
    <t>29,0*1,015</t>
  </si>
  <si>
    <t>230220016</t>
  </si>
  <si>
    <t>Montáž čichačky na plynovod ON 38 6725 DN 50</t>
  </si>
  <si>
    <t>-1264422510</t>
  </si>
  <si>
    <t>25,0</t>
  </si>
  <si>
    <t>23022001R</t>
  </si>
  <si>
    <t>čichačka do poklopu (zemní)</t>
  </si>
  <si>
    <t>1455226622</t>
  </si>
  <si>
    <t>230230016</t>
  </si>
  <si>
    <t>Hlavní tlaková zkouška vzduchem 0,6 MPa DN 50</t>
  </si>
  <si>
    <t>1856634564</t>
  </si>
  <si>
    <t>230230017</t>
  </si>
  <si>
    <t>Hlavní tlaková zkouška vzduchem 0,6 MPa DN 80</t>
  </si>
  <si>
    <t>1388092364</t>
  </si>
  <si>
    <t>"DN 63"      246,10</t>
  </si>
  <si>
    <t>230230076</t>
  </si>
  <si>
    <t>Čištění potrubí PN 38 6416 DN 200</t>
  </si>
  <si>
    <t>-1880348369</t>
  </si>
  <si>
    <t>104,0+246,10</t>
  </si>
  <si>
    <t>230R001</t>
  </si>
  <si>
    <t>Montáž tvarovek na plynovodní potrubí</t>
  </si>
  <si>
    <t>Kč</t>
  </si>
  <si>
    <t>-1785607890</t>
  </si>
  <si>
    <t>230-R-002</t>
  </si>
  <si>
    <t>elektrokoleno K90°/32</t>
  </si>
  <si>
    <t>126453060</t>
  </si>
  <si>
    <t>230-R-003</t>
  </si>
  <si>
    <t>poklop</t>
  </si>
  <si>
    <t>-977627553</t>
  </si>
  <si>
    <t>230-R-006</t>
  </si>
  <si>
    <t>přípojkové T kusy dn 63/32 mm</t>
  </si>
  <si>
    <t>-2057481750</t>
  </si>
  <si>
    <t>230-R-007</t>
  </si>
  <si>
    <t>T kus dn 63/63 mm</t>
  </si>
  <si>
    <t>1008375974</t>
  </si>
  <si>
    <t>3,0</t>
  </si>
  <si>
    <t>230-R-008</t>
  </si>
  <si>
    <t>přechodka ISIFLO s integrovaným KK</t>
  </si>
  <si>
    <t>5306277</t>
  </si>
  <si>
    <t>230-R-011</t>
  </si>
  <si>
    <t>e spojka dn 63 mm</t>
  </si>
  <si>
    <t>297302608</t>
  </si>
  <si>
    <t>4,0</t>
  </si>
  <si>
    <t>230-R-012</t>
  </si>
  <si>
    <t>odfuk</t>
  </si>
  <si>
    <t>-1180381774</t>
  </si>
  <si>
    <t>1,0</t>
  </si>
  <si>
    <t>230R002</t>
  </si>
  <si>
    <t>Bypass dn 50x4,6 mm (propojení, tvarovky, zaplynění, tlaková zkouška, odfuk, odstranění, oprava místa napojení) - dodávka, montáž, demontáž</t>
  </si>
  <si>
    <t>-1958688177</t>
  </si>
  <si>
    <t>"viz TZ"</t>
  </si>
  <si>
    <t>"4,0 m"</t>
  </si>
  <si>
    <t>23R01</t>
  </si>
  <si>
    <t>Montáž skříňky pro HUP, včetně výkopu, základu a pomocných prací</t>
  </si>
  <si>
    <t>-1051634845</t>
  </si>
  <si>
    <t>"plynoměrná skříň"       18,0</t>
  </si>
  <si>
    <t>23R02</t>
  </si>
  <si>
    <t>Dodávka skříňky HUP, včetně výkopu, základu a pomocných prací</t>
  </si>
  <si>
    <t>1655082191</t>
  </si>
  <si>
    <t>"plynoměrná skříň"      18,0</t>
  </si>
  <si>
    <t>23R04</t>
  </si>
  <si>
    <t>Vystrojení plynoměrné skříně - dodávka a montáž</t>
  </si>
  <si>
    <t>1560381633</t>
  </si>
  <si>
    <t>(805*1,15)*0,05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</si>
</sst>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15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4" fontId="33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5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5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5" borderId="13" xfId="0" applyNumberFormat="1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4" fontId="25" fillId="5" borderId="15" xfId="0" applyNumberFormat="1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7" fillId="0" borderId="11" xfId="0" applyNumberFormat="1" applyFont="1" applyBorder="1" applyAlignment="1" applyProtection="1">
      <alignment/>
      <protection/>
    </xf>
    <xf numFmtId="166" fontId="37" fillId="0" borderId="12" xfId="0" applyNumberFormat="1" applyFont="1" applyBorder="1" applyAlignment="1" applyProtection="1">
      <alignment/>
      <protection/>
    </xf>
    <xf numFmtId="4" fontId="3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167" fontId="0" fillId="5" borderId="24" xfId="0" applyNumberFormat="1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9" fillId="6" borderId="24" xfId="0" applyFont="1" applyFill="1" applyBorder="1" applyAlignment="1" applyProtection="1">
      <alignment horizontal="center" vertical="center"/>
      <protection/>
    </xf>
    <xf numFmtId="49" fontId="39" fillId="6" borderId="24" xfId="0" applyNumberFormat="1" applyFont="1" applyFill="1" applyBorder="1" applyAlignment="1" applyProtection="1">
      <alignment horizontal="left" vertical="center" wrapText="1"/>
      <protection/>
    </xf>
    <xf numFmtId="0" fontId="39" fillId="6" borderId="24" xfId="0" applyFont="1" applyFill="1" applyBorder="1" applyAlignment="1" applyProtection="1">
      <alignment horizontal="center" vertical="center" wrapText="1"/>
      <protection/>
    </xf>
    <xf numFmtId="167" fontId="39" fillId="6" borderId="24" xfId="0" applyNumberFormat="1" applyFont="1" applyFill="1" applyBorder="1" applyAlignment="1" applyProtection="1">
      <alignment vertical="center"/>
      <protection/>
    </xf>
    <xf numFmtId="4" fontId="28" fillId="4" borderId="0" xfId="0" applyNumberFormat="1" applyFont="1" applyFill="1" applyBorder="1" applyAlignment="1">
      <alignment vertical="center"/>
    </xf>
    <xf numFmtId="0" fontId="17" fillId="7" borderId="0" xfId="0" applyFont="1" applyFill="1" applyAlignment="1">
      <alignment horizontal="center" vertical="center"/>
    </xf>
    <xf numFmtId="0" fontId="0" fillId="0" borderId="0" xfId="0"/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17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5" borderId="24" xfId="0" applyNumberFormat="1" applyFont="1" applyFill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6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28" fillId="4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5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39" fillId="6" borderId="24" xfId="0" applyFont="1" applyFill="1" applyBorder="1" applyAlignment="1" applyProtection="1">
      <alignment horizontal="left" vertical="center" wrapText="1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67" fontId="0" fillId="0" borderId="24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16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16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67" fontId="12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center" vertical="center"/>
      <protection/>
    </xf>
    <xf numFmtId="49" fontId="39" fillId="0" borderId="24" xfId="0" applyNumberFormat="1" applyFont="1" applyFill="1" applyBorder="1" applyAlignment="1" applyProtection="1">
      <alignment horizontal="left" vertical="center" wrapText="1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167" fontId="39" fillId="0" borderId="2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2"/>
  <sheetViews>
    <sheetView showGridLines="0" tabSelected="1" workbookViewId="0" topLeftCell="A1">
      <pane ySplit="1" topLeftCell="A44" activePane="bottomLeft" state="frozen"/>
      <selection pane="bottomLeft" activeCell="AN14" sqref="AN1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95" t="s">
        <v>7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R2" s="264" t="s">
        <v>8</v>
      </c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3" t="s">
        <v>9</v>
      </c>
      <c r="BT2" s="13" t="s">
        <v>10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11</v>
      </c>
    </row>
    <row r="4" spans="2:71" ht="36.95" customHeight="1">
      <c r="B4" s="17"/>
      <c r="C4" s="279" t="s">
        <v>12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18"/>
      <c r="AS4" s="19" t="s">
        <v>13</v>
      </c>
      <c r="BE4" s="20" t="s">
        <v>14</v>
      </c>
      <c r="BS4" s="13" t="s">
        <v>15</v>
      </c>
    </row>
    <row r="5" spans="2:71" ht="14.5" customHeight="1">
      <c r="B5" s="17"/>
      <c r="C5" s="21"/>
      <c r="D5" s="22" t="s">
        <v>16</v>
      </c>
      <c r="E5" s="21"/>
      <c r="F5" s="21"/>
      <c r="G5" s="21"/>
      <c r="H5" s="21"/>
      <c r="I5" s="21"/>
      <c r="J5" s="21"/>
      <c r="K5" s="299" t="s">
        <v>17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1"/>
      <c r="AQ5" s="18"/>
      <c r="BE5" s="297" t="s">
        <v>18</v>
      </c>
      <c r="BS5" s="13" t="s">
        <v>9</v>
      </c>
    </row>
    <row r="6" spans="2:71" ht="36.95" customHeight="1">
      <c r="B6" s="17"/>
      <c r="C6" s="21"/>
      <c r="D6" s="24" t="s">
        <v>19</v>
      </c>
      <c r="E6" s="21"/>
      <c r="F6" s="21"/>
      <c r="G6" s="21"/>
      <c r="H6" s="21"/>
      <c r="I6" s="21"/>
      <c r="J6" s="21"/>
      <c r="K6" s="301" t="s">
        <v>20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1"/>
      <c r="AQ6" s="18"/>
      <c r="BE6" s="298"/>
      <c r="BS6" s="13" t="s">
        <v>9</v>
      </c>
    </row>
    <row r="7" spans="2:71" ht="14.5" customHeight="1">
      <c r="B7" s="17"/>
      <c r="C7" s="21"/>
      <c r="D7" s="25" t="s">
        <v>21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22</v>
      </c>
      <c r="AL7" s="21"/>
      <c r="AM7" s="21"/>
      <c r="AN7" s="23" t="s">
        <v>5</v>
      </c>
      <c r="AO7" s="21"/>
      <c r="AP7" s="21"/>
      <c r="AQ7" s="18"/>
      <c r="BE7" s="298"/>
      <c r="BS7" s="13" t="s">
        <v>9</v>
      </c>
    </row>
    <row r="8" spans="2:71" ht="14.5" customHeight="1">
      <c r="B8" s="17"/>
      <c r="C8" s="21"/>
      <c r="D8" s="25" t="s">
        <v>23</v>
      </c>
      <c r="E8" s="21"/>
      <c r="F8" s="21"/>
      <c r="G8" s="21"/>
      <c r="H8" s="21"/>
      <c r="I8" s="21"/>
      <c r="J8" s="21"/>
      <c r="K8" s="23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25</v>
      </c>
      <c r="AL8" s="21"/>
      <c r="AM8" s="21"/>
      <c r="AN8" s="115" t="s">
        <v>31</v>
      </c>
      <c r="AO8" s="21"/>
      <c r="AP8" s="21"/>
      <c r="AQ8" s="18"/>
      <c r="BE8" s="298"/>
      <c r="BS8" s="13" t="s">
        <v>9</v>
      </c>
    </row>
    <row r="9" spans="2:71" ht="14.5" customHeight="1">
      <c r="B9" s="1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8"/>
      <c r="BE9" s="298"/>
      <c r="BS9" s="13" t="s">
        <v>9</v>
      </c>
    </row>
    <row r="10" spans="2:71" ht="14.5" customHeight="1">
      <c r="B10" s="17"/>
      <c r="C10" s="21"/>
      <c r="D10" s="25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27</v>
      </c>
      <c r="AL10" s="21"/>
      <c r="AM10" s="21"/>
      <c r="AN10" s="23" t="s">
        <v>5</v>
      </c>
      <c r="AO10" s="21"/>
      <c r="AP10" s="21"/>
      <c r="AQ10" s="18"/>
      <c r="BE10" s="298"/>
      <c r="BS10" s="13" t="s">
        <v>9</v>
      </c>
    </row>
    <row r="11" spans="2:71" ht="18.5" customHeight="1">
      <c r="B11" s="17"/>
      <c r="C11" s="21"/>
      <c r="D11" s="21"/>
      <c r="E11" s="23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29</v>
      </c>
      <c r="AL11" s="21"/>
      <c r="AM11" s="21"/>
      <c r="AN11" s="23" t="s">
        <v>5</v>
      </c>
      <c r="AO11" s="21"/>
      <c r="AP11" s="21"/>
      <c r="AQ11" s="18"/>
      <c r="BE11" s="298"/>
      <c r="BS11" s="13" t="s">
        <v>9</v>
      </c>
    </row>
    <row r="12" spans="2:71" ht="6.95" customHeight="1">
      <c r="B12" s="1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8"/>
      <c r="BE12" s="298"/>
      <c r="BS12" s="13" t="s">
        <v>9</v>
      </c>
    </row>
    <row r="13" spans="2:71" ht="14.5" customHeight="1">
      <c r="B13" s="17"/>
      <c r="C13" s="21"/>
      <c r="D13" s="25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27</v>
      </c>
      <c r="AL13" s="21"/>
      <c r="AM13" s="21"/>
      <c r="AN13" s="113" t="s">
        <v>31</v>
      </c>
      <c r="AO13" s="21"/>
      <c r="AP13" s="21"/>
      <c r="AQ13" s="18"/>
      <c r="BE13" s="298"/>
      <c r="BS13" s="13" t="s">
        <v>9</v>
      </c>
    </row>
    <row r="14" spans="2:71" ht="13.55">
      <c r="B14" s="17"/>
      <c r="C14" s="21"/>
      <c r="D14" s="21"/>
      <c r="E14" s="302" t="s">
        <v>31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5" t="s">
        <v>29</v>
      </c>
      <c r="AL14" s="21"/>
      <c r="AM14" s="21"/>
      <c r="AN14" s="113" t="s">
        <v>31</v>
      </c>
      <c r="AO14" s="21"/>
      <c r="AP14" s="21"/>
      <c r="AQ14" s="18"/>
      <c r="BE14" s="298"/>
      <c r="BS14" s="13" t="s">
        <v>9</v>
      </c>
    </row>
    <row r="15" spans="2:71" ht="6.95" customHeight="1"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8"/>
      <c r="BE15" s="298"/>
      <c r="BS15" s="13" t="s">
        <v>6</v>
      </c>
    </row>
    <row r="16" spans="2:71" ht="14.5" customHeight="1">
      <c r="B16" s="17"/>
      <c r="C16" s="21"/>
      <c r="D16" s="25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27</v>
      </c>
      <c r="AL16" s="21"/>
      <c r="AM16" s="21"/>
      <c r="AN16" s="23" t="s">
        <v>5</v>
      </c>
      <c r="AO16" s="21"/>
      <c r="AP16" s="21"/>
      <c r="AQ16" s="18"/>
      <c r="BE16" s="298"/>
      <c r="BS16" s="13" t="s">
        <v>6</v>
      </c>
    </row>
    <row r="17" spans="2:71" ht="18.5" customHeight="1">
      <c r="B17" s="17"/>
      <c r="C17" s="21"/>
      <c r="D17" s="21"/>
      <c r="E17" s="23" t="s">
        <v>28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29</v>
      </c>
      <c r="AL17" s="21"/>
      <c r="AM17" s="21"/>
      <c r="AN17" s="23" t="s">
        <v>5</v>
      </c>
      <c r="AO17" s="21"/>
      <c r="AP17" s="21"/>
      <c r="AQ17" s="18"/>
      <c r="BE17" s="298"/>
      <c r="BS17" s="13" t="s">
        <v>33</v>
      </c>
    </row>
    <row r="18" spans="2:71" ht="6.95" customHeight="1">
      <c r="B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8"/>
      <c r="BE18" s="298"/>
      <c r="BS18" s="13" t="s">
        <v>9</v>
      </c>
    </row>
    <row r="19" spans="2:71" ht="14.5" customHeight="1">
      <c r="B19" s="17"/>
      <c r="C19" s="21"/>
      <c r="D19" s="25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27</v>
      </c>
      <c r="AL19" s="21"/>
      <c r="AM19" s="21"/>
      <c r="AN19" s="23" t="s">
        <v>5</v>
      </c>
      <c r="AO19" s="21"/>
      <c r="AP19" s="21"/>
      <c r="AQ19" s="18"/>
      <c r="BE19" s="298"/>
      <c r="BS19" s="13" t="s">
        <v>9</v>
      </c>
    </row>
    <row r="20" spans="2:57" ht="18.5" customHeight="1">
      <c r="B20" s="17"/>
      <c r="C20" s="21"/>
      <c r="D20" s="21"/>
      <c r="E20" s="23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29</v>
      </c>
      <c r="AL20" s="21"/>
      <c r="AM20" s="21"/>
      <c r="AN20" s="23" t="s">
        <v>5</v>
      </c>
      <c r="AO20" s="21"/>
      <c r="AP20" s="21"/>
      <c r="AQ20" s="18"/>
      <c r="BE20" s="298"/>
    </row>
    <row r="21" spans="2:57" ht="6.95" customHeight="1"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8"/>
      <c r="BE21" s="298"/>
    </row>
    <row r="22" spans="2:57" ht="13.55">
      <c r="B22" s="17"/>
      <c r="C22" s="21"/>
      <c r="D22" s="25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8"/>
      <c r="BE22" s="298"/>
    </row>
    <row r="23" spans="2:57" ht="20.5" customHeight="1">
      <c r="B23" s="17"/>
      <c r="C23" s="21"/>
      <c r="D23" s="21"/>
      <c r="E23" s="304" t="s">
        <v>5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1"/>
      <c r="AP23" s="21"/>
      <c r="AQ23" s="18"/>
      <c r="BE23" s="298"/>
    </row>
    <row r="24" spans="2:57" ht="6.95" customHeight="1"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8"/>
      <c r="BE24" s="298"/>
    </row>
    <row r="25" spans="2:57" ht="6.95" customHeight="1">
      <c r="B25" s="17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1"/>
      <c r="AQ25" s="18"/>
      <c r="BE25" s="298"/>
    </row>
    <row r="26" spans="2:57" ht="14.5" customHeight="1">
      <c r="B26" s="17"/>
      <c r="C26" s="21"/>
      <c r="D26" s="2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05">
        <f>ROUND(AG87,2)</f>
        <v>0</v>
      </c>
      <c r="AL26" s="300"/>
      <c r="AM26" s="300"/>
      <c r="AN26" s="300"/>
      <c r="AO26" s="300"/>
      <c r="AP26" s="21"/>
      <c r="AQ26" s="18"/>
      <c r="BE26" s="298"/>
    </row>
    <row r="27" spans="2:57" ht="14.5" customHeight="1">
      <c r="B27" s="17"/>
      <c r="C27" s="21"/>
      <c r="D27" s="2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05">
        <f>ROUND(AG95,2)</f>
        <v>0</v>
      </c>
      <c r="AL27" s="305"/>
      <c r="AM27" s="305"/>
      <c r="AN27" s="305"/>
      <c r="AO27" s="305"/>
      <c r="AP27" s="21"/>
      <c r="AQ27" s="18"/>
      <c r="BE27" s="298"/>
    </row>
    <row r="28" spans="2:57" s="1" customFormat="1" ht="6.9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BE28" s="298"/>
    </row>
    <row r="29" spans="2:57" s="1" customFormat="1" ht="25.85" customHeight="1">
      <c r="B29" s="28"/>
      <c r="C29" s="29"/>
      <c r="D29" s="31" t="s">
        <v>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06">
        <f>ROUND(AK26+AK27,2)</f>
        <v>0</v>
      </c>
      <c r="AL29" s="307"/>
      <c r="AM29" s="307"/>
      <c r="AN29" s="307"/>
      <c r="AO29" s="307"/>
      <c r="AP29" s="29"/>
      <c r="AQ29" s="30"/>
      <c r="BE29" s="298"/>
    </row>
    <row r="30" spans="2:57" s="1" customFormat="1" ht="6.9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BE30" s="298"/>
    </row>
    <row r="31" spans="2:57" s="2" customFormat="1" ht="14.5" customHeight="1">
      <c r="B31" s="33"/>
      <c r="C31" s="34"/>
      <c r="D31" s="35" t="s">
        <v>39</v>
      </c>
      <c r="E31" s="34"/>
      <c r="F31" s="35" t="s">
        <v>40</v>
      </c>
      <c r="G31" s="34"/>
      <c r="H31" s="34"/>
      <c r="I31" s="34"/>
      <c r="J31" s="34"/>
      <c r="K31" s="34"/>
      <c r="L31" s="288">
        <v>0.21</v>
      </c>
      <c r="M31" s="289"/>
      <c r="N31" s="289"/>
      <c r="O31" s="289"/>
      <c r="P31" s="34"/>
      <c r="Q31" s="34"/>
      <c r="R31" s="34"/>
      <c r="S31" s="34"/>
      <c r="T31" s="36" t="s">
        <v>41</v>
      </c>
      <c r="U31" s="34"/>
      <c r="V31" s="34"/>
      <c r="W31" s="290">
        <f>ROUND(AZ87+SUM(CD96:CD100),2)</f>
        <v>0</v>
      </c>
      <c r="X31" s="289"/>
      <c r="Y31" s="289"/>
      <c r="Z31" s="289"/>
      <c r="AA31" s="289"/>
      <c r="AB31" s="289"/>
      <c r="AC31" s="289"/>
      <c r="AD31" s="289"/>
      <c r="AE31" s="289"/>
      <c r="AF31" s="34"/>
      <c r="AG31" s="34"/>
      <c r="AH31" s="34"/>
      <c r="AI31" s="34"/>
      <c r="AJ31" s="34"/>
      <c r="AK31" s="290">
        <f>ROUND(AV87+SUM(BY96:BY100),2)</f>
        <v>0</v>
      </c>
      <c r="AL31" s="289"/>
      <c r="AM31" s="289"/>
      <c r="AN31" s="289"/>
      <c r="AO31" s="289"/>
      <c r="AP31" s="34"/>
      <c r="AQ31" s="37"/>
      <c r="BE31" s="298"/>
    </row>
    <row r="32" spans="2:57" s="2" customFormat="1" ht="14.5" customHeight="1">
      <c r="B32" s="33"/>
      <c r="C32" s="34"/>
      <c r="D32" s="34"/>
      <c r="E32" s="34"/>
      <c r="F32" s="35" t="s">
        <v>42</v>
      </c>
      <c r="G32" s="34"/>
      <c r="H32" s="34"/>
      <c r="I32" s="34"/>
      <c r="J32" s="34"/>
      <c r="K32" s="34"/>
      <c r="L32" s="288">
        <v>0.15</v>
      </c>
      <c r="M32" s="289"/>
      <c r="N32" s="289"/>
      <c r="O32" s="289"/>
      <c r="P32" s="34"/>
      <c r="Q32" s="34"/>
      <c r="R32" s="34"/>
      <c r="S32" s="34"/>
      <c r="T32" s="36" t="s">
        <v>41</v>
      </c>
      <c r="U32" s="34"/>
      <c r="V32" s="34"/>
      <c r="W32" s="290">
        <f>ROUND(BA87+SUM(CE96:CE100),2)</f>
        <v>0</v>
      </c>
      <c r="X32" s="289"/>
      <c r="Y32" s="289"/>
      <c r="Z32" s="289"/>
      <c r="AA32" s="289"/>
      <c r="AB32" s="289"/>
      <c r="AC32" s="289"/>
      <c r="AD32" s="289"/>
      <c r="AE32" s="289"/>
      <c r="AF32" s="34"/>
      <c r="AG32" s="34"/>
      <c r="AH32" s="34"/>
      <c r="AI32" s="34"/>
      <c r="AJ32" s="34"/>
      <c r="AK32" s="290">
        <f>ROUND(AW87+SUM(BZ96:BZ100),2)</f>
        <v>0</v>
      </c>
      <c r="AL32" s="289"/>
      <c r="AM32" s="289"/>
      <c r="AN32" s="289"/>
      <c r="AO32" s="289"/>
      <c r="AP32" s="34"/>
      <c r="AQ32" s="37"/>
      <c r="BE32" s="298"/>
    </row>
    <row r="33" spans="2:57" s="2" customFormat="1" ht="14.5" customHeight="1" hidden="1">
      <c r="B33" s="33"/>
      <c r="C33" s="34"/>
      <c r="D33" s="34"/>
      <c r="E33" s="34"/>
      <c r="F33" s="35" t="s">
        <v>43</v>
      </c>
      <c r="G33" s="34"/>
      <c r="H33" s="34"/>
      <c r="I33" s="34"/>
      <c r="J33" s="34"/>
      <c r="K33" s="34"/>
      <c r="L33" s="288">
        <v>0.21</v>
      </c>
      <c r="M33" s="289"/>
      <c r="N33" s="289"/>
      <c r="O33" s="289"/>
      <c r="P33" s="34"/>
      <c r="Q33" s="34"/>
      <c r="R33" s="34"/>
      <c r="S33" s="34"/>
      <c r="T33" s="36" t="s">
        <v>41</v>
      </c>
      <c r="U33" s="34"/>
      <c r="V33" s="34"/>
      <c r="W33" s="290">
        <f>ROUND(BB87+SUM(CF96:CF100),2)</f>
        <v>0</v>
      </c>
      <c r="X33" s="289"/>
      <c r="Y33" s="289"/>
      <c r="Z33" s="289"/>
      <c r="AA33" s="289"/>
      <c r="AB33" s="289"/>
      <c r="AC33" s="289"/>
      <c r="AD33" s="289"/>
      <c r="AE33" s="289"/>
      <c r="AF33" s="34"/>
      <c r="AG33" s="34"/>
      <c r="AH33" s="34"/>
      <c r="AI33" s="34"/>
      <c r="AJ33" s="34"/>
      <c r="AK33" s="290">
        <v>0</v>
      </c>
      <c r="AL33" s="289"/>
      <c r="AM33" s="289"/>
      <c r="AN33" s="289"/>
      <c r="AO33" s="289"/>
      <c r="AP33" s="34"/>
      <c r="AQ33" s="37"/>
      <c r="BE33" s="298"/>
    </row>
    <row r="34" spans="2:57" s="2" customFormat="1" ht="14.5" customHeight="1" hidden="1">
      <c r="B34" s="33"/>
      <c r="C34" s="34"/>
      <c r="D34" s="34"/>
      <c r="E34" s="34"/>
      <c r="F34" s="35" t="s">
        <v>44</v>
      </c>
      <c r="G34" s="34"/>
      <c r="H34" s="34"/>
      <c r="I34" s="34"/>
      <c r="J34" s="34"/>
      <c r="K34" s="34"/>
      <c r="L34" s="288">
        <v>0.15</v>
      </c>
      <c r="M34" s="289"/>
      <c r="N34" s="289"/>
      <c r="O34" s="289"/>
      <c r="P34" s="34"/>
      <c r="Q34" s="34"/>
      <c r="R34" s="34"/>
      <c r="S34" s="34"/>
      <c r="T34" s="36" t="s">
        <v>41</v>
      </c>
      <c r="U34" s="34"/>
      <c r="V34" s="34"/>
      <c r="W34" s="290">
        <f>ROUND(BC87+SUM(CG96:CG100),2)</f>
        <v>0</v>
      </c>
      <c r="X34" s="289"/>
      <c r="Y34" s="289"/>
      <c r="Z34" s="289"/>
      <c r="AA34" s="289"/>
      <c r="AB34" s="289"/>
      <c r="AC34" s="289"/>
      <c r="AD34" s="289"/>
      <c r="AE34" s="289"/>
      <c r="AF34" s="34"/>
      <c r="AG34" s="34"/>
      <c r="AH34" s="34"/>
      <c r="AI34" s="34"/>
      <c r="AJ34" s="34"/>
      <c r="AK34" s="290">
        <v>0</v>
      </c>
      <c r="AL34" s="289"/>
      <c r="AM34" s="289"/>
      <c r="AN34" s="289"/>
      <c r="AO34" s="289"/>
      <c r="AP34" s="34"/>
      <c r="AQ34" s="37"/>
      <c r="BE34" s="298"/>
    </row>
    <row r="35" spans="2:43" s="2" customFormat="1" ht="14.5" customHeight="1" hidden="1">
      <c r="B35" s="33"/>
      <c r="C35" s="34"/>
      <c r="D35" s="34"/>
      <c r="E35" s="34"/>
      <c r="F35" s="35" t="s">
        <v>45</v>
      </c>
      <c r="G35" s="34"/>
      <c r="H35" s="34"/>
      <c r="I35" s="34"/>
      <c r="J35" s="34"/>
      <c r="K35" s="34"/>
      <c r="L35" s="288">
        <v>0</v>
      </c>
      <c r="M35" s="289"/>
      <c r="N35" s="289"/>
      <c r="O35" s="289"/>
      <c r="P35" s="34"/>
      <c r="Q35" s="34"/>
      <c r="R35" s="34"/>
      <c r="S35" s="34"/>
      <c r="T35" s="36" t="s">
        <v>41</v>
      </c>
      <c r="U35" s="34"/>
      <c r="V35" s="34"/>
      <c r="W35" s="290">
        <f>ROUND(BD87+SUM(CH96:CH100),2)</f>
        <v>0</v>
      </c>
      <c r="X35" s="289"/>
      <c r="Y35" s="289"/>
      <c r="Z35" s="289"/>
      <c r="AA35" s="289"/>
      <c r="AB35" s="289"/>
      <c r="AC35" s="289"/>
      <c r="AD35" s="289"/>
      <c r="AE35" s="289"/>
      <c r="AF35" s="34"/>
      <c r="AG35" s="34"/>
      <c r="AH35" s="34"/>
      <c r="AI35" s="34"/>
      <c r="AJ35" s="34"/>
      <c r="AK35" s="290">
        <v>0</v>
      </c>
      <c r="AL35" s="289"/>
      <c r="AM35" s="289"/>
      <c r="AN35" s="289"/>
      <c r="AO35" s="289"/>
      <c r="AP35" s="34"/>
      <c r="AQ35" s="37"/>
    </row>
    <row r="36" spans="2:43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85" customHeight="1">
      <c r="B37" s="28"/>
      <c r="C37" s="38"/>
      <c r="D37" s="39" t="s">
        <v>46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47</v>
      </c>
      <c r="U37" s="40"/>
      <c r="V37" s="40"/>
      <c r="W37" s="40"/>
      <c r="X37" s="291" t="s">
        <v>48</v>
      </c>
      <c r="Y37" s="292"/>
      <c r="Z37" s="292"/>
      <c r="AA37" s="292"/>
      <c r="AB37" s="292"/>
      <c r="AC37" s="40"/>
      <c r="AD37" s="40"/>
      <c r="AE37" s="40"/>
      <c r="AF37" s="40"/>
      <c r="AG37" s="40"/>
      <c r="AH37" s="40"/>
      <c r="AI37" s="40"/>
      <c r="AJ37" s="40"/>
      <c r="AK37" s="293">
        <f>SUM(AK29:AK35)</f>
        <v>0</v>
      </c>
      <c r="AL37" s="292"/>
      <c r="AM37" s="292"/>
      <c r="AN37" s="292"/>
      <c r="AO37" s="294"/>
      <c r="AP37" s="38"/>
      <c r="AQ37" s="30"/>
    </row>
    <row r="38" spans="2:43" s="1" customFormat="1" ht="14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8"/>
    </row>
    <row r="40" spans="2:43" ht="13.5">
      <c r="B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8"/>
    </row>
    <row r="41" spans="2:43" ht="13.5">
      <c r="B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8"/>
    </row>
    <row r="42" spans="2:43" ht="13.5">
      <c r="B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8"/>
    </row>
    <row r="43" spans="2:43" ht="13.5">
      <c r="B43" s="1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8"/>
    </row>
    <row r="44" spans="2:43" ht="13.5">
      <c r="B44" s="1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8"/>
    </row>
    <row r="45" spans="2:43" ht="13.5">
      <c r="B45" s="1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8"/>
    </row>
    <row r="46" spans="2:43" ht="13.5">
      <c r="B46" s="1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8"/>
    </row>
    <row r="47" spans="2:43" ht="13.5">
      <c r="B47" s="1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8"/>
    </row>
    <row r="48" spans="2:43" ht="13.5">
      <c r="B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8"/>
    </row>
    <row r="49" spans="2:43" s="1" customFormat="1" ht="14.8">
      <c r="B49" s="28"/>
      <c r="C49" s="29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9"/>
      <c r="AB49" s="29"/>
      <c r="AC49" s="42" t="s">
        <v>50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9"/>
      <c r="AQ49" s="30"/>
    </row>
    <row r="50" spans="2:43" ht="13.5">
      <c r="B50" s="17"/>
      <c r="C50" s="21"/>
      <c r="D50" s="4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6"/>
      <c r="AA50" s="21"/>
      <c r="AB50" s="21"/>
      <c r="AC50" s="45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6"/>
      <c r="AP50" s="21"/>
      <c r="AQ50" s="18"/>
    </row>
    <row r="51" spans="2:43" ht="13.5">
      <c r="B51" s="17"/>
      <c r="C51" s="21"/>
      <c r="D51" s="4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6"/>
      <c r="AA51" s="21"/>
      <c r="AB51" s="21"/>
      <c r="AC51" s="45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6"/>
      <c r="AP51" s="21"/>
      <c r="AQ51" s="18"/>
    </row>
    <row r="52" spans="2:43" ht="13.5">
      <c r="B52" s="17"/>
      <c r="C52" s="21"/>
      <c r="D52" s="4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6"/>
      <c r="AA52" s="21"/>
      <c r="AB52" s="21"/>
      <c r="AC52" s="4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6"/>
      <c r="AP52" s="21"/>
      <c r="AQ52" s="18"/>
    </row>
    <row r="53" spans="2:43" ht="13.5">
      <c r="B53" s="17"/>
      <c r="C53" s="21"/>
      <c r="D53" s="4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6"/>
      <c r="AA53" s="21"/>
      <c r="AB53" s="21"/>
      <c r="AC53" s="45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6"/>
      <c r="AP53" s="21"/>
      <c r="AQ53" s="18"/>
    </row>
    <row r="54" spans="2:43" ht="13.5">
      <c r="B54" s="17"/>
      <c r="C54" s="21"/>
      <c r="D54" s="4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6"/>
      <c r="AA54" s="21"/>
      <c r="AB54" s="21"/>
      <c r="AC54" s="4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6"/>
      <c r="AP54" s="21"/>
      <c r="AQ54" s="18"/>
    </row>
    <row r="55" spans="2:43" ht="13.5">
      <c r="B55" s="17"/>
      <c r="C55" s="21"/>
      <c r="D55" s="4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6"/>
      <c r="AA55" s="21"/>
      <c r="AB55" s="21"/>
      <c r="AC55" s="45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6"/>
      <c r="AP55" s="21"/>
      <c r="AQ55" s="18"/>
    </row>
    <row r="56" spans="2:43" ht="13.5">
      <c r="B56" s="17"/>
      <c r="C56" s="21"/>
      <c r="D56" s="4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21"/>
      <c r="AB56" s="21"/>
      <c r="AC56" s="45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6"/>
      <c r="AP56" s="21"/>
      <c r="AQ56" s="18"/>
    </row>
    <row r="57" spans="2:43" ht="13.5">
      <c r="B57" s="17"/>
      <c r="C57" s="21"/>
      <c r="D57" s="4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6"/>
      <c r="AA57" s="21"/>
      <c r="AB57" s="21"/>
      <c r="AC57" s="45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6"/>
      <c r="AP57" s="21"/>
      <c r="AQ57" s="18"/>
    </row>
    <row r="58" spans="2:43" s="1" customFormat="1" ht="14.8">
      <c r="B58" s="28"/>
      <c r="C58" s="29"/>
      <c r="D58" s="47" t="s">
        <v>51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52</v>
      </c>
      <c r="S58" s="48"/>
      <c r="T58" s="48"/>
      <c r="U58" s="48"/>
      <c r="V58" s="48"/>
      <c r="W58" s="48"/>
      <c r="X58" s="48"/>
      <c r="Y58" s="48"/>
      <c r="Z58" s="50"/>
      <c r="AA58" s="29"/>
      <c r="AB58" s="29"/>
      <c r="AC58" s="47" t="s">
        <v>51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52</v>
      </c>
      <c r="AN58" s="48"/>
      <c r="AO58" s="50"/>
      <c r="AP58" s="29"/>
      <c r="AQ58" s="30"/>
    </row>
    <row r="59" spans="2:43" ht="13.5"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8"/>
    </row>
    <row r="60" spans="2:43" s="1" customFormat="1" ht="14.8">
      <c r="B60" s="28"/>
      <c r="C60" s="29"/>
      <c r="D60" s="42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9"/>
      <c r="AB60" s="29"/>
      <c r="AC60" s="42" t="s">
        <v>54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9"/>
      <c r="AQ60" s="30"/>
    </row>
    <row r="61" spans="2:43" ht="13.5">
      <c r="B61" s="17"/>
      <c r="C61" s="21"/>
      <c r="D61" s="4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6"/>
      <c r="AA61" s="21"/>
      <c r="AB61" s="21"/>
      <c r="AC61" s="45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6"/>
      <c r="AP61" s="21"/>
      <c r="AQ61" s="18"/>
    </row>
    <row r="62" spans="2:43" ht="13.5">
      <c r="B62" s="17"/>
      <c r="C62" s="21"/>
      <c r="D62" s="4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6"/>
      <c r="AA62" s="21"/>
      <c r="AB62" s="21"/>
      <c r="AC62" s="45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6"/>
      <c r="AP62" s="21"/>
      <c r="AQ62" s="18"/>
    </row>
    <row r="63" spans="2:43" ht="13.5">
      <c r="B63" s="17"/>
      <c r="C63" s="21"/>
      <c r="D63" s="4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6"/>
      <c r="AA63" s="21"/>
      <c r="AB63" s="21"/>
      <c r="AC63" s="45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6"/>
      <c r="AP63" s="21"/>
      <c r="AQ63" s="18"/>
    </row>
    <row r="64" spans="2:43" ht="13.5">
      <c r="B64" s="17"/>
      <c r="C64" s="21"/>
      <c r="D64" s="4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6"/>
      <c r="AA64" s="21"/>
      <c r="AB64" s="21"/>
      <c r="AC64" s="45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6"/>
      <c r="AP64" s="21"/>
      <c r="AQ64" s="18"/>
    </row>
    <row r="65" spans="2:43" ht="13.5">
      <c r="B65" s="17"/>
      <c r="C65" s="21"/>
      <c r="D65" s="4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6"/>
      <c r="AA65" s="21"/>
      <c r="AB65" s="21"/>
      <c r="AC65" s="45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6"/>
      <c r="AP65" s="21"/>
      <c r="AQ65" s="18"/>
    </row>
    <row r="66" spans="2:43" ht="13.5">
      <c r="B66" s="17"/>
      <c r="C66" s="21"/>
      <c r="D66" s="4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6"/>
      <c r="AA66" s="21"/>
      <c r="AB66" s="21"/>
      <c r="AC66" s="45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6"/>
      <c r="AP66" s="21"/>
      <c r="AQ66" s="18"/>
    </row>
    <row r="67" spans="2:43" ht="13.5">
      <c r="B67" s="17"/>
      <c r="C67" s="21"/>
      <c r="D67" s="4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6"/>
      <c r="AA67" s="21"/>
      <c r="AB67" s="21"/>
      <c r="AC67" s="45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6"/>
      <c r="AP67" s="21"/>
      <c r="AQ67" s="18"/>
    </row>
    <row r="68" spans="2:43" ht="13.5">
      <c r="B68" s="17"/>
      <c r="C68" s="21"/>
      <c r="D68" s="4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6"/>
      <c r="AA68" s="21"/>
      <c r="AB68" s="21"/>
      <c r="AC68" s="45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6"/>
      <c r="AP68" s="21"/>
      <c r="AQ68" s="18"/>
    </row>
    <row r="69" spans="2:43" s="1" customFormat="1" ht="14.8">
      <c r="B69" s="28"/>
      <c r="C69" s="29"/>
      <c r="D69" s="47" t="s">
        <v>51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52</v>
      </c>
      <c r="S69" s="48"/>
      <c r="T69" s="48"/>
      <c r="U69" s="48"/>
      <c r="V69" s="48"/>
      <c r="W69" s="48"/>
      <c r="X69" s="48"/>
      <c r="Y69" s="48"/>
      <c r="Z69" s="50"/>
      <c r="AA69" s="29"/>
      <c r="AB69" s="29"/>
      <c r="AC69" s="47" t="s">
        <v>51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52</v>
      </c>
      <c r="AN69" s="48"/>
      <c r="AO69" s="50"/>
      <c r="AP69" s="29"/>
      <c r="AQ69" s="30"/>
    </row>
    <row r="70" spans="2:43" s="1" customFormat="1" ht="6.9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" customHeight="1">
      <c r="B76" s="28"/>
      <c r="C76" s="279" t="s">
        <v>55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30"/>
    </row>
    <row r="77" spans="2:43" s="3" customFormat="1" ht="14.5" customHeight="1">
      <c r="B77" s="57"/>
      <c r="C77" s="25" t="s">
        <v>16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001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" customHeight="1">
      <c r="B78" s="60"/>
      <c r="C78" s="61" t="s">
        <v>19</v>
      </c>
      <c r="D78" s="62"/>
      <c r="E78" s="62"/>
      <c r="F78" s="62"/>
      <c r="G78" s="62"/>
      <c r="H78" s="62"/>
      <c r="I78" s="62"/>
      <c r="J78" s="62"/>
      <c r="K78" s="62"/>
      <c r="L78" s="281" t="str">
        <f>K6</f>
        <v>Lokalita pro RD  Za Hniličkou, Horní Temenice</v>
      </c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62"/>
      <c r="AQ78" s="63"/>
    </row>
    <row r="79" spans="2:43" s="1" customFormat="1" ht="6.9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3.55">
      <c r="B80" s="28"/>
      <c r="C80" s="25" t="s">
        <v>23</v>
      </c>
      <c r="D80" s="29"/>
      <c r="E80" s="29"/>
      <c r="F80" s="29"/>
      <c r="G80" s="29"/>
      <c r="H80" s="29"/>
      <c r="I80" s="29"/>
      <c r="J80" s="29"/>
      <c r="K80" s="29"/>
      <c r="L80" s="64" t="str">
        <f>IF(K8="","",K8)</f>
        <v>Šumperk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25</v>
      </c>
      <c r="AJ80" s="29"/>
      <c r="AK80" s="29"/>
      <c r="AL80" s="29"/>
      <c r="AM80" s="65" t="str">
        <f>IF(AN8="","",AN8)</f>
        <v>Vyplň údaj</v>
      </c>
      <c r="AN80" s="29"/>
      <c r="AO80" s="29"/>
      <c r="AP80" s="29"/>
      <c r="AQ80" s="30"/>
    </row>
    <row r="81" spans="2:43" s="1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3.55">
      <c r="B82" s="28"/>
      <c r="C82" s="25" t="s">
        <v>26</v>
      </c>
      <c r="D82" s="29"/>
      <c r="E82" s="29"/>
      <c r="F82" s="29"/>
      <c r="G82" s="29"/>
      <c r="H82" s="29"/>
      <c r="I82" s="29"/>
      <c r="J82" s="29"/>
      <c r="K82" s="29"/>
      <c r="L82" s="58" t="str">
        <f>IF(E11="","",E11)</f>
        <v xml:space="preserve"> 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32</v>
      </c>
      <c r="AJ82" s="29"/>
      <c r="AK82" s="29"/>
      <c r="AL82" s="29"/>
      <c r="AM82" s="283" t="str">
        <f>IF(E17="","",E17)</f>
        <v xml:space="preserve"> </v>
      </c>
      <c r="AN82" s="283"/>
      <c r="AO82" s="283"/>
      <c r="AP82" s="283"/>
      <c r="AQ82" s="30"/>
      <c r="AS82" s="284" t="s">
        <v>56</v>
      </c>
      <c r="AT82" s="28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3.55">
      <c r="B83" s="28"/>
      <c r="C83" s="25" t="s">
        <v>30</v>
      </c>
      <c r="D83" s="29"/>
      <c r="E83" s="29"/>
      <c r="F83" s="29"/>
      <c r="G83" s="29"/>
      <c r="H83" s="29"/>
      <c r="I83" s="29"/>
      <c r="J83" s="29"/>
      <c r="K83" s="29"/>
      <c r="L83" s="58" t="str">
        <f>IF(E14="Vyplň údaj","",E14)</f>
        <v/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34</v>
      </c>
      <c r="AJ83" s="29"/>
      <c r="AK83" s="29"/>
      <c r="AL83" s="29"/>
      <c r="AM83" s="283" t="str">
        <f>IF(E20="","",E20)</f>
        <v xml:space="preserve"> </v>
      </c>
      <c r="AN83" s="283"/>
      <c r="AO83" s="283"/>
      <c r="AP83" s="283"/>
      <c r="AQ83" s="30"/>
      <c r="AS83" s="286"/>
      <c r="AT83" s="287"/>
      <c r="AU83" s="29"/>
      <c r="AV83" s="29"/>
      <c r="AW83" s="29"/>
      <c r="AX83" s="29"/>
      <c r="AY83" s="29"/>
      <c r="AZ83" s="29"/>
      <c r="BA83" s="29"/>
      <c r="BB83" s="29"/>
      <c r="BC83" s="29"/>
      <c r="BD83" s="66"/>
    </row>
    <row r="84" spans="2:56" s="1" customFormat="1" ht="10.95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286"/>
      <c r="AT84" s="287"/>
      <c r="AU84" s="29"/>
      <c r="AV84" s="29"/>
      <c r="AW84" s="29"/>
      <c r="AX84" s="29"/>
      <c r="AY84" s="29"/>
      <c r="AZ84" s="29"/>
      <c r="BA84" s="29"/>
      <c r="BB84" s="29"/>
      <c r="BC84" s="29"/>
      <c r="BD84" s="66"/>
    </row>
    <row r="85" spans="2:56" s="1" customFormat="1" ht="29.25" customHeight="1">
      <c r="B85" s="28"/>
      <c r="C85" s="275" t="s">
        <v>57</v>
      </c>
      <c r="D85" s="276"/>
      <c r="E85" s="276"/>
      <c r="F85" s="276"/>
      <c r="G85" s="276"/>
      <c r="H85" s="67"/>
      <c r="I85" s="277" t="s">
        <v>58</v>
      </c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7" t="s">
        <v>59</v>
      </c>
      <c r="AH85" s="276"/>
      <c r="AI85" s="276"/>
      <c r="AJ85" s="276"/>
      <c r="AK85" s="276"/>
      <c r="AL85" s="276"/>
      <c r="AM85" s="276"/>
      <c r="AN85" s="277" t="s">
        <v>60</v>
      </c>
      <c r="AO85" s="276"/>
      <c r="AP85" s="278"/>
      <c r="AQ85" s="30"/>
      <c r="AS85" s="68" t="s">
        <v>61</v>
      </c>
      <c r="AT85" s="69" t="s">
        <v>62</v>
      </c>
      <c r="AU85" s="69" t="s">
        <v>63</v>
      </c>
      <c r="AV85" s="69" t="s">
        <v>64</v>
      </c>
      <c r="AW85" s="69" t="s">
        <v>65</v>
      </c>
      <c r="AX85" s="69" t="s">
        <v>66</v>
      </c>
      <c r="AY85" s="69" t="s">
        <v>67</v>
      </c>
      <c r="AZ85" s="69" t="s">
        <v>68</v>
      </c>
      <c r="BA85" s="69" t="s">
        <v>69</v>
      </c>
      <c r="BB85" s="69" t="s">
        <v>70</v>
      </c>
      <c r="BC85" s="69" t="s">
        <v>71</v>
      </c>
      <c r="BD85" s="70" t="s">
        <v>72</v>
      </c>
    </row>
    <row r="86" spans="2:56" s="1" customFormat="1" ht="10.95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5" customHeight="1">
      <c r="B87" s="60"/>
      <c r="C87" s="72" t="s">
        <v>73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70">
        <f>ROUND(SUM(AG88:AG93),2)</f>
        <v>0</v>
      </c>
      <c r="AH87" s="270"/>
      <c r="AI87" s="270"/>
      <c r="AJ87" s="270"/>
      <c r="AK87" s="270"/>
      <c r="AL87" s="270"/>
      <c r="AM87" s="270"/>
      <c r="AN87" s="271">
        <f aca="true" t="shared" si="0" ref="AN87:AN93">SUM(AG87,AT87)</f>
        <v>0</v>
      </c>
      <c r="AO87" s="271"/>
      <c r="AP87" s="271"/>
      <c r="AQ87" s="63"/>
      <c r="AS87" s="74">
        <f>ROUND(SUM(AS88:AS93),2)</f>
        <v>0</v>
      </c>
      <c r="AT87" s="75">
        <f aca="true" t="shared" si="1" ref="AT87:AT93">ROUND(SUM(AV87:AW87),2)</f>
        <v>0</v>
      </c>
      <c r="AU87" s="76">
        <f>ROUND(SUM(AU88:AU93),5)</f>
        <v>0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ROUND(SUM(AZ88:AZ93),2)</f>
        <v>0</v>
      </c>
      <c r="BA87" s="75">
        <f>ROUND(SUM(BA88:BA93),2)</f>
        <v>0</v>
      </c>
      <c r="BB87" s="75">
        <f>ROUND(SUM(BB88:BB93),2)</f>
        <v>0</v>
      </c>
      <c r="BC87" s="75">
        <f>ROUND(SUM(BC88:BC93),2)</f>
        <v>0</v>
      </c>
      <c r="BD87" s="77">
        <f>ROUND(SUM(BD88:BD93),2)</f>
        <v>0</v>
      </c>
      <c r="BS87" s="78" t="s">
        <v>74</v>
      </c>
      <c r="BT87" s="78" t="s">
        <v>75</v>
      </c>
      <c r="BU87" s="79" t="s">
        <v>76</v>
      </c>
      <c r="BV87" s="78" t="s">
        <v>77</v>
      </c>
      <c r="BW87" s="78" t="s">
        <v>78</v>
      </c>
      <c r="BX87" s="78" t="s">
        <v>79</v>
      </c>
    </row>
    <row r="88" spans="1:76" s="5" customFormat="1" ht="20.5" customHeight="1">
      <c r="A88" s="80" t="s">
        <v>80</v>
      </c>
      <c r="B88" s="81"/>
      <c r="C88" s="82"/>
      <c r="D88" s="274" t="s">
        <v>81</v>
      </c>
      <c r="E88" s="274"/>
      <c r="F88" s="274"/>
      <c r="G88" s="274"/>
      <c r="H88" s="274"/>
      <c r="I88" s="83"/>
      <c r="J88" s="274" t="s">
        <v>82</v>
      </c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2">
        <f>'SO 01 - Komunikace a zpev...'!M30</f>
        <v>0</v>
      </c>
      <c r="AH88" s="273"/>
      <c r="AI88" s="273"/>
      <c r="AJ88" s="273"/>
      <c r="AK88" s="273"/>
      <c r="AL88" s="273"/>
      <c r="AM88" s="273"/>
      <c r="AN88" s="272">
        <f t="shared" si="0"/>
        <v>0</v>
      </c>
      <c r="AO88" s="273"/>
      <c r="AP88" s="273"/>
      <c r="AQ88" s="84"/>
      <c r="AS88" s="85">
        <f>'SO 01 - Komunikace a zpev...'!M28</f>
        <v>0</v>
      </c>
      <c r="AT88" s="86">
        <f t="shared" si="1"/>
        <v>0</v>
      </c>
      <c r="AU88" s="87">
        <f>'SO 01 - Komunikace a zpev...'!W127</f>
        <v>0</v>
      </c>
      <c r="AV88" s="86">
        <f>'SO 01 - Komunikace a zpev...'!M32</f>
        <v>0</v>
      </c>
      <c r="AW88" s="86">
        <f>'SO 01 - Komunikace a zpev...'!M33</f>
        <v>0</v>
      </c>
      <c r="AX88" s="86">
        <f>'SO 01 - Komunikace a zpev...'!M34</f>
        <v>0</v>
      </c>
      <c r="AY88" s="86">
        <f>'SO 01 - Komunikace a zpev...'!M35</f>
        <v>0</v>
      </c>
      <c r="AZ88" s="86">
        <f>'SO 01 - Komunikace a zpev...'!H32</f>
        <v>0</v>
      </c>
      <c r="BA88" s="86">
        <f>'SO 01 - Komunikace a zpev...'!H33</f>
        <v>0</v>
      </c>
      <c r="BB88" s="86">
        <f>'SO 01 - Komunikace a zpev...'!H34</f>
        <v>0</v>
      </c>
      <c r="BC88" s="86">
        <f>'SO 01 - Komunikace a zpev...'!H35</f>
        <v>0</v>
      </c>
      <c r="BD88" s="88">
        <f>'SO 01 - Komunikace a zpev...'!H36</f>
        <v>0</v>
      </c>
      <c r="BT88" s="89" t="s">
        <v>83</v>
      </c>
      <c r="BV88" s="89" t="s">
        <v>77</v>
      </c>
      <c r="BW88" s="89" t="s">
        <v>84</v>
      </c>
      <c r="BX88" s="89" t="s">
        <v>78</v>
      </c>
    </row>
    <row r="89" spans="1:76" s="5" customFormat="1" ht="20.5" customHeight="1">
      <c r="A89" s="80" t="s">
        <v>80</v>
      </c>
      <c r="B89" s="81"/>
      <c r="C89" s="82"/>
      <c r="D89" s="274" t="s">
        <v>85</v>
      </c>
      <c r="E89" s="274"/>
      <c r="F89" s="274"/>
      <c r="G89" s="274"/>
      <c r="H89" s="274"/>
      <c r="I89" s="83"/>
      <c r="J89" s="274" t="s">
        <v>86</v>
      </c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2">
        <f>'SO 02 - Kanalizace splašková'!M30</f>
        <v>0</v>
      </c>
      <c r="AH89" s="273"/>
      <c r="AI89" s="273"/>
      <c r="AJ89" s="273"/>
      <c r="AK89" s="273"/>
      <c r="AL89" s="273"/>
      <c r="AM89" s="273"/>
      <c r="AN89" s="272">
        <f t="shared" si="0"/>
        <v>0</v>
      </c>
      <c r="AO89" s="273"/>
      <c r="AP89" s="273"/>
      <c r="AQ89" s="84"/>
      <c r="AS89" s="85">
        <f>'SO 02 - Kanalizace splašková'!M28</f>
        <v>0</v>
      </c>
      <c r="AT89" s="86">
        <f t="shared" si="1"/>
        <v>0</v>
      </c>
      <c r="AU89" s="87">
        <f>'SO 02 - Kanalizace splašková'!W129</f>
        <v>0</v>
      </c>
      <c r="AV89" s="86">
        <f>'SO 02 - Kanalizace splašková'!M32</f>
        <v>0</v>
      </c>
      <c r="AW89" s="86">
        <f>'SO 02 - Kanalizace splašková'!M33</f>
        <v>0</v>
      </c>
      <c r="AX89" s="86">
        <f>'SO 02 - Kanalizace splašková'!M34</f>
        <v>0</v>
      </c>
      <c r="AY89" s="86">
        <f>'SO 02 - Kanalizace splašková'!M35</f>
        <v>0</v>
      </c>
      <c r="AZ89" s="86">
        <f>'SO 02 - Kanalizace splašková'!H32</f>
        <v>0</v>
      </c>
      <c r="BA89" s="86">
        <f>'SO 02 - Kanalizace splašková'!H33</f>
        <v>0</v>
      </c>
      <c r="BB89" s="86">
        <f>'SO 02 - Kanalizace splašková'!H34</f>
        <v>0</v>
      </c>
      <c r="BC89" s="86">
        <f>'SO 02 - Kanalizace splašková'!H35</f>
        <v>0</v>
      </c>
      <c r="BD89" s="88">
        <f>'SO 02 - Kanalizace splašková'!H36</f>
        <v>0</v>
      </c>
      <c r="BT89" s="89" t="s">
        <v>83</v>
      </c>
      <c r="BV89" s="89" t="s">
        <v>77</v>
      </c>
      <c r="BW89" s="89" t="s">
        <v>87</v>
      </c>
      <c r="BX89" s="89" t="s">
        <v>78</v>
      </c>
    </row>
    <row r="90" spans="1:76" s="5" customFormat="1" ht="20.5" customHeight="1">
      <c r="A90" s="80" t="s">
        <v>80</v>
      </c>
      <c r="B90" s="81"/>
      <c r="C90" s="82"/>
      <c r="D90" s="274" t="s">
        <v>88</v>
      </c>
      <c r="E90" s="274"/>
      <c r="F90" s="274"/>
      <c r="G90" s="274"/>
      <c r="H90" s="274"/>
      <c r="I90" s="83"/>
      <c r="J90" s="274" t="s">
        <v>89</v>
      </c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2">
        <f>'SO 03 - Kanalizace dešťová'!M30</f>
        <v>0</v>
      </c>
      <c r="AH90" s="273"/>
      <c r="AI90" s="273"/>
      <c r="AJ90" s="273"/>
      <c r="AK90" s="273"/>
      <c r="AL90" s="273"/>
      <c r="AM90" s="273"/>
      <c r="AN90" s="272">
        <f t="shared" si="0"/>
        <v>0</v>
      </c>
      <c r="AO90" s="273"/>
      <c r="AP90" s="273"/>
      <c r="AQ90" s="84"/>
      <c r="AS90" s="85">
        <f>'SO 03 - Kanalizace dešťová'!M28</f>
        <v>0</v>
      </c>
      <c r="AT90" s="86">
        <f t="shared" si="1"/>
        <v>0</v>
      </c>
      <c r="AU90" s="87">
        <f>'SO 03 - Kanalizace dešťová'!W126</f>
        <v>0</v>
      </c>
      <c r="AV90" s="86">
        <f>'SO 03 - Kanalizace dešťová'!M32</f>
        <v>0</v>
      </c>
      <c r="AW90" s="86">
        <f>'SO 03 - Kanalizace dešťová'!M33</f>
        <v>0</v>
      </c>
      <c r="AX90" s="86">
        <f>'SO 03 - Kanalizace dešťová'!M34</f>
        <v>0</v>
      </c>
      <c r="AY90" s="86">
        <f>'SO 03 - Kanalizace dešťová'!M35</f>
        <v>0</v>
      </c>
      <c r="AZ90" s="86">
        <f>'SO 03 - Kanalizace dešťová'!H32</f>
        <v>0</v>
      </c>
      <c r="BA90" s="86">
        <f>'SO 03 - Kanalizace dešťová'!H33</f>
        <v>0</v>
      </c>
      <c r="BB90" s="86">
        <f>'SO 03 - Kanalizace dešťová'!H34</f>
        <v>0</v>
      </c>
      <c r="BC90" s="86">
        <f>'SO 03 - Kanalizace dešťová'!H35</f>
        <v>0</v>
      </c>
      <c r="BD90" s="88">
        <f>'SO 03 - Kanalizace dešťová'!H36</f>
        <v>0</v>
      </c>
      <c r="BT90" s="89" t="s">
        <v>83</v>
      </c>
      <c r="BV90" s="89" t="s">
        <v>77</v>
      </c>
      <c r="BW90" s="89" t="s">
        <v>90</v>
      </c>
      <c r="BX90" s="89" t="s">
        <v>78</v>
      </c>
    </row>
    <row r="91" spans="1:76" s="5" customFormat="1" ht="20.5" customHeight="1">
      <c r="A91" s="80" t="s">
        <v>80</v>
      </c>
      <c r="B91" s="81"/>
      <c r="C91" s="82"/>
      <c r="D91" s="274" t="s">
        <v>91</v>
      </c>
      <c r="E91" s="274"/>
      <c r="F91" s="274"/>
      <c r="G91" s="274"/>
      <c r="H91" s="274"/>
      <c r="I91" s="83"/>
      <c r="J91" s="274" t="s">
        <v>92</v>
      </c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2">
        <f>'SO 04 - Vodovod'!M30</f>
        <v>0</v>
      </c>
      <c r="AH91" s="273"/>
      <c r="AI91" s="273"/>
      <c r="AJ91" s="273"/>
      <c r="AK91" s="273"/>
      <c r="AL91" s="273"/>
      <c r="AM91" s="273"/>
      <c r="AN91" s="272">
        <f t="shared" si="0"/>
        <v>0</v>
      </c>
      <c r="AO91" s="273"/>
      <c r="AP91" s="273"/>
      <c r="AQ91" s="84"/>
      <c r="AS91" s="85">
        <f>'SO 04 - Vodovod'!M28</f>
        <v>0</v>
      </c>
      <c r="AT91" s="86">
        <f t="shared" si="1"/>
        <v>0</v>
      </c>
      <c r="AU91" s="87">
        <f>'SO 04 - Vodovod'!W132</f>
        <v>0</v>
      </c>
      <c r="AV91" s="86">
        <f>'SO 04 - Vodovod'!M32</f>
        <v>0</v>
      </c>
      <c r="AW91" s="86">
        <f>'SO 04 - Vodovod'!M33</f>
        <v>0</v>
      </c>
      <c r="AX91" s="86">
        <f>'SO 04 - Vodovod'!M34</f>
        <v>0</v>
      </c>
      <c r="AY91" s="86">
        <f>'SO 04 - Vodovod'!M35</f>
        <v>0</v>
      </c>
      <c r="AZ91" s="86">
        <f>'SO 04 - Vodovod'!H32</f>
        <v>0</v>
      </c>
      <c r="BA91" s="86">
        <f>'SO 04 - Vodovod'!H33</f>
        <v>0</v>
      </c>
      <c r="BB91" s="86">
        <f>'SO 04 - Vodovod'!H34</f>
        <v>0</v>
      </c>
      <c r="BC91" s="86">
        <f>'SO 04 - Vodovod'!H35</f>
        <v>0</v>
      </c>
      <c r="BD91" s="88">
        <f>'SO 04 - Vodovod'!H36</f>
        <v>0</v>
      </c>
      <c r="BT91" s="89" t="s">
        <v>83</v>
      </c>
      <c r="BV91" s="89" t="s">
        <v>77</v>
      </c>
      <c r="BW91" s="89" t="s">
        <v>93</v>
      </c>
      <c r="BX91" s="89" t="s">
        <v>78</v>
      </c>
    </row>
    <row r="92" spans="1:76" s="5" customFormat="1" ht="20.5" customHeight="1">
      <c r="A92" s="80" t="s">
        <v>80</v>
      </c>
      <c r="B92" s="81"/>
      <c r="C92" s="82"/>
      <c r="D92" s="274" t="s">
        <v>94</v>
      </c>
      <c r="E92" s="274"/>
      <c r="F92" s="274"/>
      <c r="G92" s="274"/>
      <c r="H92" s="274"/>
      <c r="I92" s="83"/>
      <c r="J92" s="274" t="s">
        <v>95</v>
      </c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2">
        <f>'SO 05 - Veřejné osvětlení'!M30</f>
        <v>0</v>
      </c>
      <c r="AH92" s="273"/>
      <c r="AI92" s="273"/>
      <c r="AJ92" s="273"/>
      <c r="AK92" s="273"/>
      <c r="AL92" s="273"/>
      <c r="AM92" s="273"/>
      <c r="AN92" s="272">
        <f t="shared" si="0"/>
        <v>0</v>
      </c>
      <c r="AO92" s="273"/>
      <c r="AP92" s="273"/>
      <c r="AQ92" s="84"/>
      <c r="AS92" s="85">
        <f>'SO 05 - Veřejné osvětlení'!M28</f>
        <v>0</v>
      </c>
      <c r="AT92" s="86">
        <f t="shared" si="1"/>
        <v>0</v>
      </c>
      <c r="AU92" s="87">
        <f>'SO 05 - Veřejné osvětlení'!W134</f>
        <v>0</v>
      </c>
      <c r="AV92" s="86">
        <f>'SO 05 - Veřejné osvětlení'!M32</f>
        <v>0</v>
      </c>
      <c r="AW92" s="86">
        <f>'SO 05 - Veřejné osvětlení'!M33</f>
        <v>0</v>
      </c>
      <c r="AX92" s="86">
        <f>'SO 05 - Veřejné osvětlení'!M34</f>
        <v>0</v>
      </c>
      <c r="AY92" s="86">
        <f>'SO 05 - Veřejné osvětlení'!M35</f>
        <v>0</v>
      </c>
      <c r="AZ92" s="86">
        <f>'SO 05 - Veřejné osvětlení'!H32</f>
        <v>0</v>
      </c>
      <c r="BA92" s="86">
        <f>'SO 05 - Veřejné osvětlení'!H33</f>
        <v>0</v>
      </c>
      <c r="BB92" s="86">
        <f>'SO 05 - Veřejné osvětlení'!H34</f>
        <v>0</v>
      </c>
      <c r="BC92" s="86">
        <f>'SO 05 - Veřejné osvětlení'!H35</f>
        <v>0</v>
      </c>
      <c r="BD92" s="88">
        <f>'SO 05 - Veřejné osvětlení'!H36</f>
        <v>0</v>
      </c>
      <c r="BT92" s="89" t="s">
        <v>83</v>
      </c>
      <c r="BV92" s="89" t="s">
        <v>77</v>
      </c>
      <c r="BW92" s="89" t="s">
        <v>96</v>
      </c>
      <c r="BX92" s="89" t="s">
        <v>78</v>
      </c>
    </row>
    <row r="93" spans="1:76" s="5" customFormat="1" ht="20.5" customHeight="1">
      <c r="A93" s="80" t="s">
        <v>80</v>
      </c>
      <c r="B93" s="81"/>
      <c r="C93" s="82"/>
      <c r="D93" s="274" t="s">
        <v>97</v>
      </c>
      <c r="E93" s="274"/>
      <c r="F93" s="274"/>
      <c r="G93" s="274"/>
      <c r="H93" s="274"/>
      <c r="I93" s="83"/>
      <c r="J93" s="274" t="s">
        <v>98</v>
      </c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2">
        <f>'SO 06 - Plynovod STL'!M30</f>
        <v>0</v>
      </c>
      <c r="AH93" s="273"/>
      <c r="AI93" s="273"/>
      <c r="AJ93" s="273"/>
      <c r="AK93" s="273"/>
      <c r="AL93" s="273"/>
      <c r="AM93" s="273"/>
      <c r="AN93" s="272">
        <f t="shared" si="0"/>
        <v>0</v>
      </c>
      <c r="AO93" s="273"/>
      <c r="AP93" s="273"/>
      <c r="AQ93" s="84"/>
      <c r="AS93" s="90">
        <f>'SO 06 - Plynovod STL'!M28</f>
        <v>0</v>
      </c>
      <c r="AT93" s="91">
        <f t="shared" si="1"/>
        <v>0</v>
      </c>
      <c r="AU93" s="92">
        <f>'SO 06 - Plynovod STL'!W123</f>
        <v>0</v>
      </c>
      <c r="AV93" s="91">
        <f>'SO 06 - Plynovod STL'!M32</f>
        <v>0</v>
      </c>
      <c r="AW93" s="91">
        <f>'SO 06 - Plynovod STL'!M33</f>
        <v>0</v>
      </c>
      <c r="AX93" s="91">
        <f>'SO 06 - Plynovod STL'!M34</f>
        <v>0</v>
      </c>
      <c r="AY93" s="91">
        <f>'SO 06 - Plynovod STL'!M35</f>
        <v>0</v>
      </c>
      <c r="AZ93" s="91">
        <f>'SO 06 - Plynovod STL'!H32</f>
        <v>0</v>
      </c>
      <c r="BA93" s="91">
        <f>'SO 06 - Plynovod STL'!H33</f>
        <v>0</v>
      </c>
      <c r="BB93" s="91">
        <f>'SO 06 - Plynovod STL'!H34</f>
        <v>0</v>
      </c>
      <c r="BC93" s="91">
        <f>'SO 06 - Plynovod STL'!H35</f>
        <v>0</v>
      </c>
      <c r="BD93" s="93">
        <f>'SO 06 - Plynovod STL'!H36</f>
        <v>0</v>
      </c>
      <c r="BT93" s="89" t="s">
        <v>83</v>
      </c>
      <c r="BV93" s="89" t="s">
        <v>77</v>
      </c>
      <c r="BW93" s="89" t="s">
        <v>99</v>
      </c>
      <c r="BX93" s="89" t="s">
        <v>78</v>
      </c>
    </row>
    <row r="94" spans="2:43" ht="13.5">
      <c r="B94" s="17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18"/>
    </row>
    <row r="95" spans="2:48" s="1" customFormat="1" ht="30" customHeight="1">
      <c r="B95" s="28"/>
      <c r="C95" s="72" t="s">
        <v>100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71">
        <f>ROUND(SUM(AG96:AG99),2)</f>
        <v>0</v>
      </c>
      <c r="AH95" s="271"/>
      <c r="AI95" s="271"/>
      <c r="AJ95" s="271"/>
      <c r="AK95" s="271"/>
      <c r="AL95" s="271"/>
      <c r="AM95" s="271"/>
      <c r="AN95" s="271">
        <f>ROUND(SUM(AN96:AN99),2)</f>
        <v>0</v>
      </c>
      <c r="AO95" s="271"/>
      <c r="AP95" s="271"/>
      <c r="AQ95" s="30"/>
      <c r="AS95" s="68" t="s">
        <v>101</v>
      </c>
      <c r="AT95" s="69" t="s">
        <v>102</v>
      </c>
      <c r="AU95" s="69" t="s">
        <v>39</v>
      </c>
      <c r="AV95" s="70" t="s">
        <v>62</v>
      </c>
    </row>
    <row r="96" spans="2:89" s="1" customFormat="1" ht="19.85" customHeight="1">
      <c r="B96" s="28"/>
      <c r="C96" s="29"/>
      <c r="D96" s="94" t="s">
        <v>103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68">
        <f>ROUND(AG87*AS96,2)</f>
        <v>0</v>
      </c>
      <c r="AH96" s="269"/>
      <c r="AI96" s="269"/>
      <c r="AJ96" s="269"/>
      <c r="AK96" s="269"/>
      <c r="AL96" s="269"/>
      <c r="AM96" s="269"/>
      <c r="AN96" s="269">
        <f>ROUND(AG96+AV96,2)</f>
        <v>0</v>
      </c>
      <c r="AO96" s="269"/>
      <c r="AP96" s="269"/>
      <c r="AQ96" s="30"/>
      <c r="AS96" s="95">
        <v>0</v>
      </c>
      <c r="AT96" s="96" t="s">
        <v>104</v>
      </c>
      <c r="AU96" s="96" t="s">
        <v>40</v>
      </c>
      <c r="AV96" s="97">
        <f>ROUND(IF(AU96="základní",AG96*L31,IF(AU96="snížená",AG96*L32,0)),2)</f>
        <v>0</v>
      </c>
      <c r="BV96" s="13" t="s">
        <v>105</v>
      </c>
      <c r="BY96" s="98">
        <f>IF(AU96="základní",AV96,0)</f>
        <v>0</v>
      </c>
      <c r="BZ96" s="98">
        <f>IF(AU96="snížená",AV96,0)</f>
        <v>0</v>
      </c>
      <c r="CA96" s="98">
        <v>0</v>
      </c>
      <c r="CB96" s="98">
        <v>0</v>
      </c>
      <c r="CC96" s="98">
        <v>0</v>
      </c>
      <c r="CD96" s="98">
        <f>IF(AU96="základní",AG96,0)</f>
        <v>0</v>
      </c>
      <c r="CE96" s="98">
        <f>IF(AU96="snížená",AG96,0)</f>
        <v>0</v>
      </c>
      <c r="CF96" s="98">
        <f>IF(AU96="zákl. přenesená",AG96,0)</f>
        <v>0</v>
      </c>
      <c r="CG96" s="98">
        <f>IF(AU96="sníž. přenesená",AG96,0)</f>
        <v>0</v>
      </c>
      <c r="CH96" s="98">
        <f>IF(AU96="nulová",AG96,0)</f>
        <v>0</v>
      </c>
      <c r="CI96" s="13">
        <f>IF(AU96="základní",1,IF(AU96="snížená",2,IF(AU96="zákl. přenesená",4,IF(AU96="sníž. přenesená",5,3))))</f>
        <v>1</v>
      </c>
      <c r="CJ96" s="13">
        <f>IF(AT96="stavební čast",1,IF(8896="investiční čast",2,3))</f>
        <v>1</v>
      </c>
      <c r="CK96" s="13" t="str">
        <f>IF(D96="Vyplň vlastní","","x")</f>
        <v>x</v>
      </c>
    </row>
    <row r="97" spans="2:89" s="1" customFormat="1" ht="19.85" customHeight="1">
      <c r="B97" s="28"/>
      <c r="C97" s="29"/>
      <c r="D97" s="266" t="s">
        <v>106</v>
      </c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9"/>
      <c r="AD97" s="29"/>
      <c r="AE97" s="29"/>
      <c r="AF97" s="29"/>
      <c r="AG97" s="268">
        <f>AG87*AS97</f>
        <v>0</v>
      </c>
      <c r="AH97" s="269"/>
      <c r="AI97" s="269"/>
      <c r="AJ97" s="269"/>
      <c r="AK97" s="269"/>
      <c r="AL97" s="269"/>
      <c r="AM97" s="269"/>
      <c r="AN97" s="269">
        <f>AG97+AV97</f>
        <v>0</v>
      </c>
      <c r="AO97" s="269"/>
      <c r="AP97" s="269"/>
      <c r="AQ97" s="30"/>
      <c r="AS97" s="99">
        <v>0</v>
      </c>
      <c r="AT97" s="100" t="s">
        <v>104</v>
      </c>
      <c r="AU97" s="100" t="s">
        <v>40</v>
      </c>
      <c r="AV97" s="101">
        <f>ROUND(IF(AU97="nulová",0,IF(OR(AU97="základní",AU97="zákl. přenesená"),AG97*L31,AG97*L32)),2)</f>
        <v>0</v>
      </c>
      <c r="BV97" s="13" t="s">
        <v>107</v>
      </c>
      <c r="BY97" s="98">
        <f>IF(AU97="základní",AV97,0)</f>
        <v>0</v>
      </c>
      <c r="BZ97" s="98">
        <f>IF(AU97="snížená",AV97,0)</f>
        <v>0</v>
      </c>
      <c r="CA97" s="98">
        <f>IF(AU97="zákl. přenesená",AV97,0)</f>
        <v>0</v>
      </c>
      <c r="CB97" s="98">
        <f>IF(AU97="sníž. přenesená",AV97,0)</f>
        <v>0</v>
      </c>
      <c r="CC97" s="98">
        <f>IF(AU97="nulová",AV97,0)</f>
        <v>0</v>
      </c>
      <c r="CD97" s="98">
        <f>IF(AU97="základní",AG97,0)</f>
        <v>0</v>
      </c>
      <c r="CE97" s="98">
        <f>IF(AU97="snížená",AG97,0)</f>
        <v>0</v>
      </c>
      <c r="CF97" s="98">
        <f>IF(AU97="zákl. přenesená",AG97,0)</f>
        <v>0</v>
      </c>
      <c r="CG97" s="98">
        <f>IF(AU97="sníž. přenesená",AG97,0)</f>
        <v>0</v>
      </c>
      <c r="CH97" s="98">
        <f>IF(AU97="nulová",AG97,0)</f>
        <v>0</v>
      </c>
      <c r="CI97" s="13">
        <f>IF(AU97="základní",1,IF(AU97="snížená",2,IF(AU97="zákl. přenesená",4,IF(AU97="sníž. přenesená",5,3))))</f>
        <v>1</v>
      </c>
      <c r="CJ97" s="13">
        <f>IF(AT97="stavební čast",1,IF(8897="investiční čast",2,3))</f>
        <v>1</v>
      </c>
      <c r="CK97" s="13" t="str">
        <f>IF(D97="Vyplň vlastní","","x")</f>
        <v/>
      </c>
    </row>
    <row r="98" spans="2:89" s="1" customFormat="1" ht="19.85" customHeight="1">
      <c r="B98" s="28"/>
      <c r="C98" s="29"/>
      <c r="D98" s="266" t="s">
        <v>106</v>
      </c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9"/>
      <c r="AD98" s="29"/>
      <c r="AE98" s="29"/>
      <c r="AF98" s="29"/>
      <c r="AG98" s="268">
        <f>AG87*AS98</f>
        <v>0</v>
      </c>
      <c r="AH98" s="269"/>
      <c r="AI98" s="269"/>
      <c r="AJ98" s="269"/>
      <c r="AK98" s="269"/>
      <c r="AL98" s="269"/>
      <c r="AM98" s="269"/>
      <c r="AN98" s="269">
        <f>AG98+AV98</f>
        <v>0</v>
      </c>
      <c r="AO98" s="269"/>
      <c r="AP98" s="269"/>
      <c r="AQ98" s="30"/>
      <c r="AS98" s="99">
        <v>0</v>
      </c>
      <c r="AT98" s="100" t="s">
        <v>104</v>
      </c>
      <c r="AU98" s="100" t="s">
        <v>40</v>
      </c>
      <c r="AV98" s="101">
        <f>ROUND(IF(AU98="nulová",0,IF(OR(AU98="základní",AU98="zákl. přenesená"),AG98*L31,AG98*L32)),2)</f>
        <v>0</v>
      </c>
      <c r="BV98" s="13" t="s">
        <v>107</v>
      </c>
      <c r="BY98" s="98">
        <f>IF(AU98="základní",AV98,0)</f>
        <v>0</v>
      </c>
      <c r="BZ98" s="98">
        <f>IF(AU98="snížená",AV98,0)</f>
        <v>0</v>
      </c>
      <c r="CA98" s="98">
        <f>IF(AU98="zákl. přenesená",AV98,0)</f>
        <v>0</v>
      </c>
      <c r="CB98" s="98">
        <f>IF(AU98="sníž. přenesená",AV98,0)</f>
        <v>0</v>
      </c>
      <c r="CC98" s="98">
        <f>IF(AU98="nulová",AV98,0)</f>
        <v>0</v>
      </c>
      <c r="CD98" s="98">
        <f>IF(AU98="základní",AG98,0)</f>
        <v>0</v>
      </c>
      <c r="CE98" s="98">
        <f>IF(AU98="snížená",AG98,0)</f>
        <v>0</v>
      </c>
      <c r="CF98" s="98">
        <f>IF(AU98="zákl. přenesená",AG98,0)</f>
        <v>0</v>
      </c>
      <c r="CG98" s="98">
        <f>IF(AU98="sníž. přenesená",AG98,0)</f>
        <v>0</v>
      </c>
      <c r="CH98" s="98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čast",1,IF(8898="investiční čast",2,3))</f>
        <v>1</v>
      </c>
      <c r="CK98" s="13" t="str">
        <f>IF(D98="Vyplň vlastní","","x")</f>
        <v/>
      </c>
    </row>
    <row r="99" spans="2:89" s="1" customFormat="1" ht="19.85" customHeight="1">
      <c r="B99" s="28"/>
      <c r="C99" s="29"/>
      <c r="D99" s="266" t="s">
        <v>106</v>
      </c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9"/>
      <c r="AD99" s="29"/>
      <c r="AE99" s="29"/>
      <c r="AF99" s="29"/>
      <c r="AG99" s="268">
        <f>AG87*AS99</f>
        <v>0</v>
      </c>
      <c r="AH99" s="269"/>
      <c r="AI99" s="269"/>
      <c r="AJ99" s="269"/>
      <c r="AK99" s="269"/>
      <c r="AL99" s="269"/>
      <c r="AM99" s="269"/>
      <c r="AN99" s="269">
        <f>AG99+AV99</f>
        <v>0</v>
      </c>
      <c r="AO99" s="269"/>
      <c r="AP99" s="269"/>
      <c r="AQ99" s="30"/>
      <c r="AS99" s="102">
        <v>0</v>
      </c>
      <c r="AT99" s="103" t="s">
        <v>104</v>
      </c>
      <c r="AU99" s="103" t="s">
        <v>40</v>
      </c>
      <c r="AV99" s="104">
        <f>ROUND(IF(AU99="nulová",0,IF(OR(AU99="základní",AU99="zákl. přenesená"),AG99*L31,AG99*L32)),2)</f>
        <v>0</v>
      </c>
      <c r="BV99" s="13" t="s">
        <v>107</v>
      </c>
      <c r="BY99" s="98">
        <f>IF(AU99="základní",AV99,0)</f>
        <v>0</v>
      </c>
      <c r="BZ99" s="98">
        <f>IF(AU99="snížená",AV99,0)</f>
        <v>0</v>
      </c>
      <c r="CA99" s="98">
        <f>IF(AU99="zákl. přenesená",AV99,0)</f>
        <v>0</v>
      </c>
      <c r="CB99" s="98">
        <f>IF(AU99="sníž. přenesená",AV99,0)</f>
        <v>0</v>
      </c>
      <c r="CC99" s="98">
        <f>IF(AU99="nulová",AV99,0)</f>
        <v>0</v>
      </c>
      <c r="CD99" s="98">
        <f>IF(AU99="základní",AG99,0)</f>
        <v>0</v>
      </c>
      <c r="CE99" s="98">
        <f>IF(AU99="snížená",AG99,0)</f>
        <v>0</v>
      </c>
      <c r="CF99" s="98">
        <f>IF(AU99="zákl. přenesená",AG99,0)</f>
        <v>0</v>
      </c>
      <c r="CG99" s="98">
        <f>IF(AU99="sníž. přenesená",AG99,0)</f>
        <v>0</v>
      </c>
      <c r="CH99" s="98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čast",1,IF(8899="investiční čast",2,3))</f>
        <v>1</v>
      </c>
      <c r="CK99" s="13" t="str">
        <f>IF(D99="Vyplň vlastní","","x")</f>
        <v/>
      </c>
    </row>
    <row r="100" spans="2:43" s="1" customFormat="1" ht="10.95" customHeight="1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30"/>
    </row>
    <row r="101" spans="2:43" s="1" customFormat="1" ht="30" customHeight="1">
      <c r="B101" s="28"/>
      <c r="C101" s="105" t="s">
        <v>108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263">
        <f>ROUND(AG87+AG95,2)</f>
        <v>0</v>
      </c>
      <c r="AH101" s="263"/>
      <c r="AI101" s="263"/>
      <c r="AJ101" s="263"/>
      <c r="AK101" s="263"/>
      <c r="AL101" s="263"/>
      <c r="AM101" s="263"/>
      <c r="AN101" s="263">
        <f>AN87+AN95</f>
        <v>0</v>
      </c>
      <c r="AO101" s="263"/>
      <c r="AP101" s="263"/>
      <c r="AQ101" s="30"/>
    </row>
    <row r="102" spans="2:43" s="1" customFormat="1" ht="6.95" customHeight="1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3"/>
    </row>
  </sheetData>
  <sheetProtection password="8947" sheet="1" objects="1" scenarios="1" selectLockedCells="1"/>
  <mergeCells count="7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6:AM96"/>
    <mergeCell ref="AN96:AP96"/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D97:AB97"/>
    <mergeCell ref="AG97:AM97"/>
    <mergeCell ref="AN97:AP97"/>
    <mergeCell ref="D98:AB98"/>
    <mergeCell ref="AG98:AM98"/>
    <mergeCell ref="AN98:AP98"/>
  </mergeCells>
  <dataValidations count="2" disablePrompts="1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Komunikace a zpev...'!C2" display="/"/>
    <hyperlink ref="A89" location="'SO 02 - Kanalizace splašková'!C2" display="/"/>
    <hyperlink ref="A90" location="'SO 03 - Kanalizace dešťová'!C2" display="/"/>
    <hyperlink ref="A91" location="'SO 04 - Vodovod'!C2" display="/"/>
    <hyperlink ref="A92" location="'SO 05 - Veřejné osvětlení'!C2" display="/"/>
    <hyperlink ref="A93" location="'SO 06 - Plynovod STL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1"/>
  <sheetViews>
    <sheetView showGridLines="0" workbookViewId="0" topLeftCell="A1">
      <pane ySplit="1" topLeftCell="A205" activePane="bottomLeft" state="frozen"/>
      <selection pane="bottomLeft" activeCell="L222" sqref="L222:M222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84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117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">
        <v>5</v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">
        <v>5</v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N102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ROUND((((SUM(BE102:BE109)+SUM(BE127:BE484))+SUM(BE486:BE490))),2)</f>
        <v>0</v>
      </c>
      <c r="I32" s="350"/>
      <c r="J32" s="350"/>
      <c r="K32" s="128"/>
      <c r="L32" s="128"/>
      <c r="M32" s="363">
        <f>ROUND(((ROUND((SUM(BE102:BE109)+SUM(BE127:BE484)),2)*F32)+SUM(BE486:BE490)*F32),2)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ROUND((((SUM(BF102:BF109)+SUM(BF127:BF484))+SUM(BF486:BF490))),2)</f>
        <v>0</v>
      </c>
      <c r="I33" s="350"/>
      <c r="J33" s="350"/>
      <c r="K33" s="128"/>
      <c r="L33" s="128"/>
      <c r="M33" s="363">
        <f>ROUND(((ROUND((SUM(BF102:BF109)+SUM(BF127:BF484)),2)*F33)+SUM(BF486:BF490)*F33),2)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ROUND((((SUM(BG102:BG109)+SUM(BG127:BG484))+SUM(BG486:BG490))),2)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ROUND((((SUM(BH102:BH109)+SUM(BH127:BH484))+SUM(BH486:BH490))),2)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ROUND((((SUM(BI102:BI109)+SUM(BI127:BI484))+SUM(BI486:BI490))),2)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01 - Komunikace a zpevněné plochy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>Sv. Čech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N127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N128</f>
        <v>0</v>
      </c>
      <c r="O89" s="354"/>
      <c r="P89" s="354"/>
      <c r="Q89" s="354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55">
        <f>N129</f>
        <v>0</v>
      </c>
      <c r="O90" s="356"/>
      <c r="P90" s="356"/>
      <c r="Q90" s="356"/>
      <c r="R90" s="168"/>
    </row>
    <row r="91" spans="2:18" s="169" customFormat="1" ht="19.85" customHeight="1">
      <c r="B91" s="165"/>
      <c r="C91" s="166"/>
      <c r="D91" s="167" t="s">
        <v>127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55">
        <f>N208</f>
        <v>0</v>
      </c>
      <c r="O91" s="356"/>
      <c r="P91" s="356"/>
      <c r="Q91" s="356"/>
      <c r="R91" s="168"/>
    </row>
    <row r="92" spans="2:18" s="169" customFormat="1" ht="19.85" customHeight="1">
      <c r="B92" s="165"/>
      <c r="C92" s="166"/>
      <c r="D92" s="167" t="s">
        <v>128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55">
        <f>N221</f>
        <v>0</v>
      </c>
      <c r="O92" s="356"/>
      <c r="P92" s="356"/>
      <c r="Q92" s="356"/>
      <c r="R92" s="168"/>
    </row>
    <row r="93" spans="2:18" s="169" customFormat="1" ht="19.85" customHeight="1">
      <c r="B93" s="165"/>
      <c r="C93" s="166"/>
      <c r="D93" s="167" t="s">
        <v>129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55">
        <f>N245</f>
        <v>0</v>
      </c>
      <c r="O93" s="356"/>
      <c r="P93" s="356"/>
      <c r="Q93" s="356"/>
      <c r="R93" s="168"/>
    </row>
    <row r="94" spans="2:18" s="169" customFormat="1" ht="19.85" customHeight="1">
      <c r="B94" s="165"/>
      <c r="C94" s="166"/>
      <c r="D94" s="167" t="s">
        <v>130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55">
        <f>N309</f>
        <v>0</v>
      </c>
      <c r="O94" s="356"/>
      <c r="P94" s="356"/>
      <c r="Q94" s="356"/>
      <c r="R94" s="168"/>
    </row>
    <row r="95" spans="2:18" s="169" customFormat="1" ht="19.85" customHeight="1">
      <c r="B95" s="165"/>
      <c r="C95" s="166"/>
      <c r="D95" s="167" t="s">
        <v>131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55">
        <f>N346</f>
        <v>0</v>
      </c>
      <c r="O95" s="356"/>
      <c r="P95" s="356"/>
      <c r="Q95" s="356"/>
      <c r="R95" s="168"/>
    </row>
    <row r="96" spans="2:18" s="169" customFormat="1" ht="19.85" customHeight="1">
      <c r="B96" s="165"/>
      <c r="C96" s="166"/>
      <c r="D96" s="167" t="s">
        <v>132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55">
        <f>N430</f>
        <v>0</v>
      </c>
      <c r="O96" s="356"/>
      <c r="P96" s="356"/>
      <c r="Q96" s="356"/>
      <c r="R96" s="168"/>
    </row>
    <row r="97" spans="2:18" s="169" customFormat="1" ht="19.85" customHeight="1">
      <c r="B97" s="165"/>
      <c r="C97" s="166"/>
      <c r="D97" s="167" t="s">
        <v>133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55">
        <f>N432</f>
        <v>0</v>
      </c>
      <c r="O97" s="356"/>
      <c r="P97" s="356"/>
      <c r="Q97" s="356"/>
      <c r="R97" s="168"/>
    </row>
    <row r="98" spans="2:18" s="164" customFormat="1" ht="24.95" customHeight="1">
      <c r="B98" s="160"/>
      <c r="C98" s="161"/>
      <c r="D98" s="162" t="s">
        <v>134</v>
      </c>
      <c r="E98" s="161"/>
      <c r="F98" s="161"/>
      <c r="G98" s="161"/>
      <c r="H98" s="161"/>
      <c r="I98" s="161"/>
      <c r="J98" s="161"/>
      <c r="K98" s="161"/>
      <c r="L98" s="161"/>
      <c r="M98" s="161"/>
      <c r="N98" s="336">
        <f>N464</f>
        <v>0</v>
      </c>
      <c r="O98" s="354"/>
      <c r="P98" s="354"/>
      <c r="Q98" s="354"/>
      <c r="R98" s="163"/>
    </row>
    <row r="99" spans="2:18" s="169" customFormat="1" ht="19.85" customHeight="1">
      <c r="B99" s="165"/>
      <c r="C99" s="166"/>
      <c r="D99" s="167" t="s">
        <v>135</v>
      </c>
      <c r="E99" s="166"/>
      <c r="F99" s="166"/>
      <c r="G99" s="166"/>
      <c r="H99" s="166"/>
      <c r="I99" s="166"/>
      <c r="J99" s="166"/>
      <c r="K99" s="166"/>
      <c r="L99" s="166"/>
      <c r="M99" s="166"/>
      <c r="N99" s="355">
        <f>N465</f>
        <v>0</v>
      </c>
      <c r="O99" s="356"/>
      <c r="P99" s="356"/>
      <c r="Q99" s="356"/>
      <c r="R99" s="168"/>
    </row>
    <row r="100" spans="2:18" s="164" customFormat="1" ht="21.75" customHeight="1">
      <c r="B100" s="160"/>
      <c r="C100" s="161"/>
      <c r="D100" s="162" t="s">
        <v>136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35">
        <f>N485</f>
        <v>0</v>
      </c>
      <c r="O100" s="354"/>
      <c r="P100" s="354"/>
      <c r="Q100" s="354"/>
      <c r="R100" s="163"/>
    </row>
    <row r="101" spans="2:18" s="126" customFormat="1" ht="21.75" customHeight="1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30"/>
    </row>
    <row r="102" spans="2:21" s="126" customFormat="1" ht="29.25" customHeight="1">
      <c r="B102" s="127"/>
      <c r="C102" s="159" t="s">
        <v>137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357">
        <f>ROUND(N103+N104+N105+N106+N107+N108,2)</f>
        <v>0</v>
      </c>
      <c r="O102" s="358"/>
      <c r="P102" s="358"/>
      <c r="Q102" s="358"/>
      <c r="R102" s="130"/>
      <c r="T102" s="170"/>
      <c r="U102" s="171" t="s">
        <v>39</v>
      </c>
    </row>
    <row r="103" spans="2:62" s="126" customFormat="1" ht="18" customHeight="1">
      <c r="B103" s="127"/>
      <c r="C103" s="128"/>
      <c r="D103" s="266" t="s">
        <v>138</v>
      </c>
      <c r="E103" s="346"/>
      <c r="F103" s="346"/>
      <c r="G103" s="346"/>
      <c r="H103" s="346"/>
      <c r="I103" s="108"/>
      <c r="J103" s="108"/>
      <c r="K103" s="108"/>
      <c r="L103" s="108"/>
      <c r="M103" s="108"/>
      <c r="N103" s="268">
        <f>ROUND(N88*T103,2)</f>
        <v>0</v>
      </c>
      <c r="O103" s="347"/>
      <c r="P103" s="347"/>
      <c r="Q103" s="347"/>
      <c r="R103" s="130"/>
      <c r="S103" s="128"/>
      <c r="T103" s="172"/>
      <c r="U103" s="173" t="s">
        <v>40</v>
      </c>
      <c r="AY103" s="117" t="s">
        <v>139</v>
      </c>
      <c r="BE103" s="174">
        <f aca="true" t="shared" si="0" ref="BE103:BE108">IF(U103="základní",N103,0)</f>
        <v>0</v>
      </c>
      <c r="BF103" s="174">
        <f aca="true" t="shared" si="1" ref="BF103:BF108">IF(U103="snížená",N103,0)</f>
        <v>0</v>
      </c>
      <c r="BG103" s="174">
        <f aca="true" t="shared" si="2" ref="BG103:BG108">IF(U103="zákl. přenesená",N103,0)</f>
        <v>0</v>
      </c>
      <c r="BH103" s="174">
        <f aca="true" t="shared" si="3" ref="BH103:BH108">IF(U103="sníž. přenesená",N103,0)</f>
        <v>0</v>
      </c>
      <c r="BI103" s="174">
        <f aca="true" t="shared" si="4" ref="BI103:BI108">IF(U103="nulová",N103,0)</f>
        <v>0</v>
      </c>
      <c r="BJ103" s="117" t="s">
        <v>83</v>
      </c>
    </row>
    <row r="104" spans="2:62" s="126" customFormat="1" ht="18" customHeight="1">
      <c r="B104" s="127"/>
      <c r="C104" s="128"/>
      <c r="D104" s="266" t="s">
        <v>140</v>
      </c>
      <c r="E104" s="346"/>
      <c r="F104" s="346"/>
      <c r="G104" s="346"/>
      <c r="H104" s="346"/>
      <c r="I104" s="108"/>
      <c r="J104" s="108"/>
      <c r="K104" s="108"/>
      <c r="L104" s="108"/>
      <c r="M104" s="108"/>
      <c r="N104" s="268">
        <f>ROUND(N88*T104,2)</f>
        <v>0</v>
      </c>
      <c r="O104" s="347"/>
      <c r="P104" s="347"/>
      <c r="Q104" s="347"/>
      <c r="R104" s="130"/>
      <c r="S104" s="128"/>
      <c r="T104" s="172"/>
      <c r="U104" s="173" t="s">
        <v>40</v>
      </c>
      <c r="AY104" s="117" t="s">
        <v>139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62" s="126" customFormat="1" ht="18" customHeight="1">
      <c r="B105" s="127"/>
      <c r="C105" s="128"/>
      <c r="D105" s="266" t="s">
        <v>141</v>
      </c>
      <c r="E105" s="346"/>
      <c r="F105" s="346"/>
      <c r="G105" s="346"/>
      <c r="H105" s="346"/>
      <c r="I105" s="108"/>
      <c r="J105" s="108"/>
      <c r="K105" s="108"/>
      <c r="L105" s="108"/>
      <c r="M105" s="108"/>
      <c r="N105" s="268">
        <f>ROUND(N88*T105,2)</f>
        <v>0</v>
      </c>
      <c r="O105" s="347"/>
      <c r="P105" s="347"/>
      <c r="Q105" s="347"/>
      <c r="R105" s="130"/>
      <c r="S105" s="128"/>
      <c r="T105" s="172"/>
      <c r="U105" s="173" t="s">
        <v>40</v>
      </c>
      <c r="AY105" s="117" t="s">
        <v>139</v>
      </c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17" t="s">
        <v>83</v>
      </c>
    </row>
    <row r="106" spans="2:62" s="126" customFormat="1" ht="18" customHeight="1">
      <c r="B106" s="127"/>
      <c r="C106" s="128"/>
      <c r="D106" s="266" t="s">
        <v>142</v>
      </c>
      <c r="E106" s="346"/>
      <c r="F106" s="346"/>
      <c r="G106" s="346"/>
      <c r="H106" s="346"/>
      <c r="I106" s="108"/>
      <c r="J106" s="108"/>
      <c r="K106" s="108"/>
      <c r="L106" s="108"/>
      <c r="M106" s="108"/>
      <c r="N106" s="268">
        <f>ROUND(N88*T106,2)</f>
        <v>0</v>
      </c>
      <c r="O106" s="347"/>
      <c r="P106" s="347"/>
      <c r="Q106" s="347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266" t="s">
        <v>143</v>
      </c>
      <c r="E107" s="346"/>
      <c r="F107" s="346"/>
      <c r="G107" s="346"/>
      <c r="H107" s="346"/>
      <c r="I107" s="108"/>
      <c r="J107" s="108"/>
      <c r="K107" s="108"/>
      <c r="L107" s="108"/>
      <c r="M107" s="108"/>
      <c r="N107" s="268">
        <f>ROUND(N88*T107,2)</f>
        <v>0</v>
      </c>
      <c r="O107" s="347"/>
      <c r="P107" s="347"/>
      <c r="Q107" s="347"/>
      <c r="R107" s="130"/>
      <c r="S107" s="128"/>
      <c r="T107" s="172"/>
      <c r="U107" s="173" t="s">
        <v>40</v>
      </c>
      <c r="AY107" s="117" t="s">
        <v>139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62" s="126" customFormat="1" ht="18" customHeight="1">
      <c r="B108" s="127"/>
      <c r="C108" s="128"/>
      <c r="D108" s="114" t="s">
        <v>144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268">
        <f>ROUND(N88*T108,2)</f>
        <v>0</v>
      </c>
      <c r="O108" s="347"/>
      <c r="P108" s="347"/>
      <c r="Q108" s="347"/>
      <c r="R108" s="130"/>
      <c r="S108" s="128"/>
      <c r="T108" s="175"/>
      <c r="U108" s="176" t="s">
        <v>40</v>
      </c>
      <c r="AY108" s="117" t="s">
        <v>145</v>
      </c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17" t="s">
        <v>83</v>
      </c>
    </row>
    <row r="109" spans="2:18" s="126" customFormat="1" ht="13.5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30"/>
    </row>
    <row r="110" spans="2:18" s="126" customFormat="1" ht="29.25" customHeight="1">
      <c r="B110" s="127"/>
      <c r="C110" s="177" t="s">
        <v>108</v>
      </c>
      <c r="D110" s="139"/>
      <c r="E110" s="139"/>
      <c r="F110" s="139"/>
      <c r="G110" s="139"/>
      <c r="H110" s="139"/>
      <c r="I110" s="139"/>
      <c r="J110" s="139"/>
      <c r="K110" s="139"/>
      <c r="L110" s="348">
        <f>ROUND(SUM(N88+N102),2)</f>
        <v>0</v>
      </c>
      <c r="M110" s="348"/>
      <c r="N110" s="348"/>
      <c r="O110" s="348"/>
      <c r="P110" s="348"/>
      <c r="Q110" s="348"/>
      <c r="R110" s="130"/>
    </row>
    <row r="111" spans="2:18" s="126" customFormat="1" ht="6.95" customHeight="1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4"/>
    </row>
    <row r="115" spans="2:18" s="126" customFormat="1" ht="6.95" customHeight="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7"/>
    </row>
    <row r="116" spans="2:18" s="126" customFormat="1" ht="36.95" customHeight="1">
      <c r="B116" s="127"/>
      <c r="C116" s="349" t="s">
        <v>146</v>
      </c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130"/>
    </row>
    <row r="117" spans="2:18" s="126" customFormat="1" ht="6.95" customHeight="1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30"/>
    </row>
    <row r="118" spans="2:18" s="126" customFormat="1" ht="30" customHeight="1">
      <c r="B118" s="127"/>
      <c r="C118" s="125" t="s">
        <v>19</v>
      </c>
      <c r="D118" s="128"/>
      <c r="E118" s="128"/>
      <c r="F118" s="351" t="str">
        <f>F6</f>
        <v>Lokalita pro RD  Za Hniličkou, Horní Temenice</v>
      </c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128"/>
      <c r="R118" s="130"/>
    </row>
    <row r="119" spans="2:18" s="126" customFormat="1" ht="36.95" customHeight="1">
      <c r="B119" s="127"/>
      <c r="C119" s="158" t="s">
        <v>116</v>
      </c>
      <c r="D119" s="128"/>
      <c r="E119" s="128"/>
      <c r="F119" s="353" t="str">
        <f>F7</f>
        <v>SO 01 - Komunikace a zpevněné plochy</v>
      </c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128"/>
      <c r="R119" s="130"/>
    </row>
    <row r="120" spans="2:18" s="126" customFormat="1" ht="6.95" customHeight="1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30"/>
    </row>
    <row r="121" spans="2:18" s="126" customFormat="1" ht="18" customHeight="1">
      <c r="B121" s="127"/>
      <c r="C121" s="125" t="s">
        <v>23</v>
      </c>
      <c r="D121" s="128"/>
      <c r="E121" s="128"/>
      <c r="F121" s="131" t="str">
        <f>F9</f>
        <v>Šumperk</v>
      </c>
      <c r="G121" s="128"/>
      <c r="H121" s="128"/>
      <c r="I121" s="128"/>
      <c r="J121" s="128"/>
      <c r="K121" s="125" t="s">
        <v>25</v>
      </c>
      <c r="L121" s="128"/>
      <c r="M121" s="339" t="str">
        <f>IF(O9="","",O9)</f>
        <v>Vyplň údaj</v>
      </c>
      <c r="N121" s="339"/>
      <c r="O121" s="339"/>
      <c r="P121" s="339"/>
      <c r="Q121" s="128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13.55">
      <c r="B123" s="127"/>
      <c r="C123" s="125" t="s">
        <v>26</v>
      </c>
      <c r="D123" s="128"/>
      <c r="E123" s="128"/>
      <c r="F123" s="131" t="str">
        <f>E12</f>
        <v xml:space="preserve"> </v>
      </c>
      <c r="G123" s="128"/>
      <c r="H123" s="128"/>
      <c r="I123" s="128"/>
      <c r="J123" s="128"/>
      <c r="K123" s="125" t="s">
        <v>32</v>
      </c>
      <c r="L123" s="128"/>
      <c r="M123" s="340" t="str">
        <f>E18</f>
        <v xml:space="preserve"> </v>
      </c>
      <c r="N123" s="340"/>
      <c r="O123" s="340"/>
      <c r="P123" s="340"/>
      <c r="Q123" s="340"/>
      <c r="R123" s="130"/>
    </row>
    <row r="124" spans="2:18" s="126" customFormat="1" ht="14.5" customHeight="1">
      <c r="B124" s="127"/>
      <c r="C124" s="125" t="s">
        <v>30</v>
      </c>
      <c r="D124" s="128"/>
      <c r="E124" s="128"/>
      <c r="F124" s="131" t="str">
        <f>IF(E15="","",E15)</f>
        <v>Vyplň údaj</v>
      </c>
      <c r="G124" s="128"/>
      <c r="H124" s="128"/>
      <c r="I124" s="128"/>
      <c r="J124" s="128"/>
      <c r="K124" s="125" t="s">
        <v>34</v>
      </c>
      <c r="L124" s="128"/>
      <c r="M124" s="340" t="str">
        <f>E21</f>
        <v>Sv. Čech</v>
      </c>
      <c r="N124" s="340"/>
      <c r="O124" s="340"/>
      <c r="P124" s="340"/>
      <c r="Q124" s="340"/>
      <c r="R124" s="130"/>
    </row>
    <row r="125" spans="2:18" s="126" customFormat="1" ht="10.35" customHeight="1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30"/>
    </row>
    <row r="126" spans="2:27" s="182" customFormat="1" ht="29.25" customHeight="1">
      <c r="B126" s="178"/>
      <c r="C126" s="179" t="s">
        <v>147</v>
      </c>
      <c r="D126" s="180" t="s">
        <v>148</v>
      </c>
      <c r="E126" s="180" t="s">
        <v>57</v>
      </c>
      <c r="F126" s="341" t="s">
        <v>149</v>
      </c>
      <c r="G126" s="341"/>
      <c r="H126" s="341"/>
      <c r="I126" s="341"/>
      <c r="J126" s="180" t="s">
        <v>150</v>
      </c>
      <c r="K126" s="180" t="s">
        <v>151</v>
      </c>
      <c r="L126" s="342" t="s">
        <v>152</v>
      </c>
      <c r="M126" s="342"/>
      <c r="N126" s="341" t="s">
        <v>122</v>
      </c>
      <c r="O126" s="341"/>
      <c r="P126" s="341"/>
      <c r="Q126" s="343"/>
      <c r="R126" s="181"/>
      <c r="T126" s="183" t="s">
        <v>153</v>
      </c>
      <c r="U126" s="184" t="s">
        <v>39</v>
      </c>
      <c r="V126" s="184" t="s">
        <v>154</v>
      </c>
      <c r="W126" s="184" t="s">
        <v>155</v>
      </c>
      <c r="X126" s="184" t="s">
        <v>156</v>
      </c>
      <c r="Y126" s="184" t="s">
        <v>157</v>
      </c>
      <c r="Z126" s="184" t="s">
        <v>158</v>
      </c>
      <c r="AA126" s="185" t="s">
        <v>159</v>
      </c>
    </row>
    <row r="127" spans="2:63" s="126" customFormat="1" ht="29.25" customHeight="1">
      <c r="B127" s="127"/>
      <c r="C127" s="186" t="s">
        <v>119</v>
      </c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344">
        <f>BK127</f>
        <v>0</v>
      </c>
      <c r="O127" s="345"/>
      <c r="P127" s="345"/>
      <c r="Q127" s="345"/>
      <c r="R127" s="130"/>
      <c r="T127" s="187"/>
      <c r="U127" s="132"/>
      <c r="V127" s="132"/>
      <c r="W127" s="188">
        <f>W128+W464+W485</f>
        <v>0</v>
      </c>
      <c r="X127" s="132"/>
      <c r="Y127" s="188">
        <f>Y128+Y464+Y485</f>
        <v>2001.4529304000002</v>
      </c>
      <c r="Z127" s="132"/>
      <c r="AA127" s="189">
        <f>AA128+AA464+AA485</f>
        <v>5.8607499999999995</v>
      </c>
      <c r="AT127" s="117" t="s">
        <v>74</v>
      </c>
      <c r="AU127" s="117" t="s">
        <v>124</v>
      </c>
      <c r="BK127" s="190">
        <f>BK128+BK464+BK485</f>
        <v>0</v>
      </c>
    </row>
    <row r="128" spans="2:63" s="195" customFormat="1" ht="37.4" customHeight="1">
      <c r="B128" s="191"/>
      <c r="C128" s="192"/>
      <c r="D128" s="193" t="s">
        <v>125</v>
      </c>
      <c r="E128" s="193"/>
      <c r="F128" s="193"/>
      <c r="G128" s="193"/>
      <c r="H128" s="193"/>
      <c r="I128" s="193"/>
      <c r="J128" s="193"/>
      <c r="K128" s="193"/>
      <c r="L128" s="193"/>
      <c r="M128" s="193"/>
      <c r="N128" s="335">
        <f>BK128</f>
        <v>0</v>
      </c>
      <c r="O128" s="336"/>
      <c r="P128" s="336"/>
      <c r="Q128" s="336"/>
      <c r="R128" s="194"/>
      <c r="T128" s="196"/>
      <c r="U128" s="192"/>
      <c r="V128" s="192"/>
      <c r="W128" s="197">
        <f>W129+W208+W221+W245+W309+W346+W430+W432</f>
        <v>0</v>
      </c>
      <c r="X128" s="192"/>
      <c r="Y128" s="197">
        <f>Y129+Y208+Y221+Y245+Y309+Y346+Y430+Y432</f>
        <v>2001.4529304000002</v>
      </c>
      <c r="Z128" s="192"/>
      <c r="AA128" s="198">
        <f>AA129+AA208+AA221+AA245+AA309+AA346+AA430+AA432</f>
        <v>5.8607499999999995</v>
      </c>
      <c r="AR128" s="199" t="s">
        <v>83</v>
      </c>
      <c r="AT128" s="200" t="s">
        <v>74</v>
      </c>
      <c r="AU128" s="200" t="s">
        <v>75</v>
      </c>
      <c r="AY128" s="199" t="s">
        <v>160</v>
      </c>
      <c r="BK128" s="201">
        <f>BK129+BK208+BK221+BK245+BK309+BK346+BK430+BK432</f>
        <v>0</v>
      </c>
    </row>
    <row r="129" spans="2:63" s="195" customFormat="1" ht="19.85" customHeight="1">
      <c r="B129" s="191"/>
      <c r="C129" s="192"/>
      <c r="D129" s="202" t="s">
        <v>126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313">
        <f>BK129</f>
        <v>0</v>
      </c>
      <c r="O129" s="314"/>
      <c r="P129" s="314"/>
      <c r="Q129" s="314"/>
      <c r="R129" s="194"/>
      <c r="T129" s="196"/>
      <c r="U129" s="192"/>
      <c r="V129" s="192"/>
      <c r="W129" s="197">
        <f>SUM(W130:W207)</f>
        <v>0</v>
      </c>
      <c r="X129" s="192"/>
      <c r="Y129" s="197">
        <f>SUM(Y130:Y207)</f>
        <v>1431.2907</v>
      </c>
      <c r="Z129" s="192"/>
      <c r="AA129" s="198">
        <f>SUM(AA130:AA207)</f>
        <v>5.8607499999999995</v>
      </c>
      <c r="AR129" s="199" t="s">
        <v>83</v>
      </c>
      <c r="AT129" s="200" t="s">
        <v>74</v>
      </c>
      <c r="AU129" s="200" t="s">
        <v>83</v>
      </c>
      <c r="AY129" s="199" t="s">
        <v>160</v>
      </c>
      <c r="BK129" s="201">
        <f>SUM(BK130:BK207)</f>
        <v>0</v>
      </c>
    </row>
    <row r="130" spans="2:65" s="126" customFormat="1" ht="28.95" customHeight="1">
      <c r="B130" s="127"/>
      <c r="C130" s="203" t="s">
        <v>83</v>
      </c>
      <c r="D130" s="203" t="s">
        <v>161</v>
      </c>
      <c r="E130" s="204" t="s">
        <v>162</v>
      </c>
      <c r="F130" s="321" t="s">
        <v>163</v>
      </c>
      <c r="G130" s="321"/>
      <c r="H130" s="321"/>
      <c r="I130" s="321"/>
      <c r="J130" s="205" t="s">
        <v>164</v>
      </c>
      <c r="K130" s="206">
        <v>3.75</v>
      </c>
      <c r="L130" s="317">
        <v>0</v>
      </c>
      <c r="M130" s="317"/>
      <c r="N130" s="318">
        <f>ROUND(L130*K130,2)</f>
        <v>0</v>
      </c>
      <c r="O130" s="318"/>
      <c r="P130" s="318"/>
      <c r="Q130" s="318"/>
      <c r="R130" s="130"/>
      <c r="T130" s="207" t="s">
        <v>5</v>
      </c>
      <c r="U130" s="208" t="s">
        <v>40</v>
      </c>
      <c r="V130" s="128"/>
      <c r="W130" s="209">
        <f>V130*K130</f>
        <v>0</v>
      </c>
      <c r="X130" s="209">
        <v>0</v>
      </c>
      <c r="Y130" s="209">
        <f>X130*K130</f>
        <v>0</v>
      </c>
      <c r="Z130" s="209">
        <v>0.265</v>
      </c>
      <c r="AA130" s="210">
        <f>Z130*K130</f>
        <v>0.99375</v>
      </c>
      <c r="AR130" s="117" t="s">
        <v>165</v>
      </c>
      <c r="AT130" s="117" t="s">
        <v>161</v>
      </c>
      <c r="AU130" s="117" t="s">
        <v>114</v>
      </c>
      <c r="AY130" s="117" t="s">
        <v>160</v>
      </c>
      <c r="BE130" s="174">
        <f>IF(U130="základní",N130,0)</f>
        <v>0</v>
      </c>
      <c r="BF130" s="174">
        <f>IF(U130="snížená",N130,0)</f>
        <v>0</v>
      </c>
      <c r="BG130" s="174">
        <f>IF(U130="zákl. přenesená",N130,0)</f>
        <v>0</v>
      </c>
      <c r="BH130" s="174">
        <f>IF(U130="sníž. přenesená",N130,0)</f>
        <v>0</v>
      </c>
      <c r="BI130" s="174">
        <f>IF(U130="nulová",N130,0)</f>
        <v>0</v>
      </c>
      <c r="BJ130" s="117" t="s">
        <v>83</v>
      </c>
      <c r="BK130" s="174">
        <f>ROUND(L130*K130,2)</f>
        <v>0</v>
      </c>
      <c r="BL130" s="117" t="s">
        <v>165</v>
      </c>
      <c r="BM130" s="117" t="s">
        <v>166</v>
      </c>
    </row>
    <row r="131" spans="2:51" s="216" customFormat="1" ht="20.5" customHeight="1">
      <c r="B131" s="211"/>
      <c r="C131" s="212"/>
      <c r="D131" s="212"/>
      <c r="E131" s="213" t="s">
        <v>5</v>
      </c>
      <c r="F131" s="329" t="s">
        <v>167</v>
      </c>
      <c r="G131" s="330"/>
      <c r="H131" s="330"/>
      <c r="I131" s="330"/>
      <c r="J131" s="212"/>
      <c r="K131" s="214" t="s">
        <v>5</v>
      </c>
      <c r="L131" s="212"/>
      <c r="M131" s="212"/>
      <c r="N131" s="212"/>
      <c r="O131" s="212"/>
      <c r="P131" s="212"/>
      <c r="Q131" s="212"/>
      <c r="R131" s="215"/>
      <c r="T131" s="217"/>
      <c r="U131" s="212"/>
      <c r="V131" s="212"/>
      <c r="W131" s="212"/>
      <c r="X131" s="212"/>
      <c r="Y131" s="212"/>
      <c r="Z131" s="212"/>
      <c r="AA131" s="218"/>
      <c r="AT131" s="219" t="s">
        <v>168</v>
      </c>
      <c r="AU131" s="219" t="s">
        <v>114</v>
      </c>
      <c r="AV131" s="216" t="s">
        <v>83</v>
      </c>
      <c r="AW131" s="216" t="s">
        <v>33</v>
      </c>
      <c r="AX131" s="216" t="s">
        <v>75</v>
      </c>
      <c r="AY131" s="219" t="s">
        <v>160</v>
      </c>
    </row>
    <row r="132" spans="2:51" s="225" customFormat="1" ht="20.5" customHeight="1">
      <c r="B132" s="220"/>
      <c r="C132" s="221"/>
      <c r="D132" s="221"/>
      <c r="E132" s="222" t="s">
        <v>5</v>
      </c>
      <c r="F132" s="333" t="s">
        <v>169</v>
      </c>
      <c r="G132" s="334"/>
      <c r="H132" s="334"/>
      <c r="I132" s="334"/>
      <c r="J132" s="221"/>
      <c r="K132" s="223">
        <v>3.75</v>
      </c>
      <c r="L132" s="221"/>
      <c r="M132" s="221"/>
      <c r="N132" s="221"/>
      <c r="O132" s="221"/>
      <c r="P132" s="221"/>
      <c r="Q132" s="221"/>
      <c r="R132" s="224"/>
      <c r="T132" s="226"/>
      <c r="U132" s="221"/>
      <c r="V132" s="221"/>
      <c r="W132" s="221"/>
      <c r="X132" s="221"/>
      <c r="Y132" s="221"/>
      <c r="Z132" s="221"/>
      <c r="AA132" s="227"/>
      <c r="AT132" s="228" t="s">
        <v>168</v>
      </c>
      <c r="AU132" s="228" t="s">
        <v>114</v>
      </c>
      <c r="AV132" s="225" t="s">
        <v>114</v>
      </c>
      <c r="AW132" s="225" t="s">
        <v>33</v>
      </c>
      <c r="AX132" s="225" t="s">
        <v>75</v>
      </c>
      <c r="AY132" s="228" t="s">
        <v>160</v>
      </c>
    </row>
    <row r="133" spans="2:51" s="234" customFormat="1" ht="20.5" customHeight="1">
      <c r="B133" s="229"/>
      <c r="C133" s="230"/>
      <c r="D133" s="230"/>
      <c r="E133" s="231" t="s">
        <v>5</v>
      </c>
      <c r="F133" s="319" t="s">
        <v>170</v>
      </c>
      <c r="G133" s="320"/>
      <c r="H133" s="320"/>
      <c r="I133" s="320"/>
      <c r="J133" s="230"/>
      <c r="K133" s="232">
        <v>3.75</v>
      </c>
      <c r="L133" s="230"/>
      <c r="M133" s="230"/>
      <c r="N133" s="230"/>
      <c r="O133" s="230"/>
      <c r="P133" s="230"/>
      <c r="Q133" s="230"/>
      <c r="R133" s="233"/>
      <c r="T133" s="235"/>
      <c r="U133" s="230"/>
      <c r="V133" s="230"/>
      <c r="W133" s="230"/>
      <c r="X133" s="230"/>
      <c r="Y133" s="230"/>
      <c r="Z133" s="230"/>
      <c r="AA133" s="236"/>
      <c r="AT133" s="237" t="s">
        <v>168</v>
      </c>
      <c r="AU133" s="237" t="s">
        <v>114</v>
      </c>
      <c r="AV133" s="234" t="s">
        <v>165</v>
      </c>
      <c r="AW133" s="234" t="s">
        <v>33</v>
      </c>
      <c r="AX133" s="234" t="s">
        <v>83</v>
      </c>
      <c r="AY133" s="237" t="s">
        <v>160</v>
      </c>
    </row>
    <row r="134" spans="2:65" s="126" customFormat="1" ht="28.95" customHeight="1">
      <c r="B134" s="127"/>
      <c r="C134" s="203" t="s">
        <v>114</v>
      </c>
      <c r="D134" s="203" t="s">
        <v>161</v>
      </c>
      <c r="E134" s="204" t="s">
        <v>171</v>
      </c>
      <c r="F134" s="321" t="s">
        <v>172</v>
      </c>
      <c r="G134" s="321"/>
      <c r="H134" s="321"/>
      <c r="I134" s="321"/>
      <c r="J134" s="205" t="s">
        <v>164</v>
      </c>
      <c r="K134" s="206">
        <v>14</v>
      </c>
      <c r="L134" s="317">
        <v>0</v>
      </c>
      <c r="M134" s="317"/>
      <c r="N134" s="318">
        <f>ROUND(L134*K134,2)</f>
        <v>0</v>
      </c>
      <c r="O134" s="318"/>
      <c r="P134" s="318"/>
      <c r="Q134" s="318"/>
      <c r="R134" s="130"/>
      <c r="T134" s="207" t="s">
        <v>5</v>
      </c>
      <c r="U134" s="208" t="s">
        <v>40</v>
      </c>
      <c r="V134" s="128"/>
      <c r="W134" s="209">
        <f>V134*K134</f>
        <v>0</v>
      </c>
      <c r="X134" s="209">
        <v>5E-05</v>
      </c>
      <c r="Y134" s="209">
        <f>X134*K134</f>
        <v>0.0007</v>
      </c>
      <c r="Z134" s="209">
        <v>0.128</v>
      </c>
      <c r="AA134" s="210">
        <f>Z134*K134</f>
        <v>1.792</v>
      </c>
      <c r="AR134" s="117" t="s">
        <v>165</v>
      </c>
      <c r="AT134" s="117" t="s">
        <v>161</v>
      </c>
      <c r="AU134" s="117" t="s">
        <v>114</v>
      </c>
      <c r="AY134" s="117" t="s">
        <v>160</v>
      </c>
      <c r="BE134" s="174">
        <f>IF(U134="základní",N134,0)</f>
        <v>0</v>
      </c>
      <c r="BF134" s="174">
        <f>IF(U134="snížená",N134,0)</f>
        <v>0</v>
      </c>
      <c r="BG134" s="174">
        <f>IF(U134="zákl. přenesená",N134,0)</f>
        <v>0</v>
      </c>
      <c r="BH134" s="174">
        <f>IF(U134="sníž. přenesená",N134,0)</f>
        <v>0</v>
      </c>
      <c r="BI134" s="174">
        <f>IF(U134="nulová",N134,0)</f>
        <v>0</v>
      </c>
      <c r="BJ134" s="117" t="s">
        <v>83</v>
      </c>
      <c r="BK134" s="174">
        <f>ROUND(L134*K134,2)</f>
        <v>0</v>
      </c>
      <c r="BL134" s="117" t="s">
        <v>165</v>
      </c>
      <c r="BM134" s="117" t="s">
        <v>173</v>
      </c>
    </row>
    <row r="135" spans="2:51" s="225" customFormat="1" ht="20.5" customHeight="1">
      <c r="B135" s="220"/>
      <c r="C135" s="221"/>
      <c r="D135" s="221"/>
      <c r="E135" s="222" t="s">
        <v>5</v>
      </c>
      <c r="F135" s="308" t="s">
        <v>174</v>
      </c>
      <c r="G135" s="309"/>
      <c r="H135" s="309"/>
      <c r="I135" s="309"/>
      <c r="J135" s="221"/>
      <c r="K135" s="223">
        <v>14</v>
      </c>
      <c r="L135" s="221"/>
      <c r="M135" s="221"/>
      <c r="N135" s="221"/>
      <c r="O135" s="221"/>
      <c r="P135" s="221"/>
      <c r="Q135" s="221"/>
      <c r="R135" s="224"/>
      <c r="T135" s="226"/>
      <c r="U135" s="221"/>
      <c r="V135" s="221"/>
      <c r="W135" s="221"/>
      <c r="X135" s="221"/>
      <c r="Y135" s="221"/>
      <c r="Z135" s="221"/>
      <c r="AA135" s="227"/>
      <c r="AT135" s="228" t="s">
        <v>168</v>
      </c>
      <c r="AU135" s="228" t="s">
        <v>114</v>
      </c>
      <c r="AV135" s="225" t="s">
        <v>114</v>
      </c>
      <c r="AW135" s="225" t="s">
        <v>33</v>
      </c>
      <c r="AX135" s="225" t="s">
        <v>75</v>
      </c>
      <c r="AY135" s="228" t="s">
        <v>160</v>
      </c>
    </row>
    <row r="136" spans="2:51" s="234" customFormat="1" ht="20.5" customHeight="1">
      <c r="B136" s="229"/>
      <c r="C136" s="230"/>
      <c r="D136" s="230"/>
      <c r="E136" s="231" t="s">
        <v>5</v>
      </c>
      <c r="F136" s="319" t="s">
        <v>170</v>
      </c>
      <c r="G136" s="320"/>
      <c r="H136" s="320"/>
      <c r="I136" s="320"/>
      <c r="J136" s="230"/>
      <c r="K136" s="232">
        <v>14</v>
      </c>
      <c r="L136" s="230"/>
      <c r="M136" s="230"/>
      <c r="N136" s="230"/>
      <c r="O136" s="230"/>
      <c r="P136" s="230"/>
      <c r="Q136" s="230"/>
      <c r="R136" s="233"/>
      <c r="T136" s="235"/>
      <c r="U136" s="230"/>
      <c r="V136" s="230"/>
      <c r="W136" s="230"/>
      <c r="X136" s="230"/>
      <c r="Y136" s="230"/>
      <c r="Z136" s="230"/>
      <c r="AA136" s="236"/>
      <c r="AT136" s="237" t="s">
        <v>168</v>
      </c>
      <c r="AU136" s="237" t="s">
        <v>114</v>
      </c>
      <c r="AV136" s="234" t="s">
        <v>165</v>
      </c>
      <c r="AW136" s="234" t="s">
        <v>33</v>
      </c>
      <c r="AX136" s="234" t="s">
        <v>83</v>
      </c>
      <c r="AY136" s="237" t="s">
        <v>160</v>
      </c>
    </row>
    <row r="137" spans="2:65" s="126" customFormat="1" ht="28.95" customHeight="1">
      <c r="B137" s="127"/>
      <c r="C137" s="203" t="s">
        <v>175</v>
      </c>
      <c r="D137" s="203" t="s">
        <v>161</v>
      </c>
      <c r="E137" s="204" t="s">
        <v>176</v>
      </c>
      <c r="F137" s="321" t="s">
        <v>177</v>
      </c>
      <c r="G137" s="321"/>
      <c r="H137" s="321"/>
      <c r="I137" s="321"/>
      <c r="J137" s="205" t="s">
        <v>178</v>
      </c>
      <c r="K137" s="206">
        <v>15</v>
      </c>
      <c r="L137" s="317">
        <v>0</v>
      </c>
      <c r="M137" s="317"/>
      <c r="N137" s="318">
        <f>ROUND(L137*K137,2)</f>
        <v>0</v>
      </c>
      <c r="O137" s="318"/>
      <c r="P137" s="318"/>
      <c r="Q137" s="318"/>
      <c r="R137" s="130"/>
      <c r="T137" s="207" t="s">
        <v>5</v>
      </c>
      <c r="U137" s="208" t="s">
        <v>40</v>
      </c>
      <c r="V137" s="128"/>
      <c r="W137" s="209">
        <f>V137*K137</f>
        <v>0</v>
      </c>
      <c r="X137" s="209">
        <v>0</v>
      </c>
      <c r="Y137" s="209">
        <f>X137*K137</f>
        <v>0</v>
      </c>
      <c r="Z137" s="209">
        <v>0.205</v>
      </c>
      <c r="AA137" s="210">
        <f>Z137*K137</f>
        <v>3.0749999999999997</v>
      </c>
      <c r="AR137" s="117" t="s">
        <v>165</v>
      </c>
      <c r="AT137" s="117" t="s">
        <v>161</v>
      </c>
      <c r="AU137" s="117" t="s">
        <v>114</v>
      </c>
      <c r="AY137" s="117" t="s">
        <v>160</v>
      </c>
      <c r="BE137" s="174">
        <f>IF(U137="základní",N137,0)</f>
        <v>0</v>
      </c>
      <c r="BF137" s="174">
        <f>IF(U137="snížená",N137,0)</f>
        <v>0</v>
      </c>
      <c r="BG137" s="174">
        <f>IF(U137="zákl. přenesená",N137,0)</f>
        <v>0</v>
      </c>
      <c r="BH137" s="174">
        <f>IF(U137="sníž. přenesená",N137,0)</f>
        <v>0</v>
      </c>
      <c r="BI137" s="174">
        <f>IF(U137="nulová",N137,0)</f>
        <v>0</v>
      </c>
      <c r="BJ137" s="117" t="s">
        <v>83</v>
      </c>
      <c r="BK137" s="174">
        <f>ROUND(L137*K137,2)</f>
        <v>0</v>
      </c>
      <c r="BL137" s="117" t="s">
        <v>165</v>
      </c>
      <c r="BM137" s="117" t="s">
        <v>179</v>
      </c>
    </row>
    <row r="138" spans="2:51" s="225" customFormat="1" ht="20.5" customHeight="1">
      <c r="B138" s="220"/>
      <c r="C138" s="221"/>
      <c r="D138" s="221"/>
      <c r="E138" s="222" t="s">
        <v>5</v>
      </c>
      <c r="F138" s="308" t="s">
        <v>11</v>
      </c>
      <c r="G138" s="309"/>
      <c r="H138" s="309"/>
      <c r="I138" s="309"/>
      <c r="J138" s="221"/>
      <c r="K138" s="223">
        <v>15</v>
      </c>
      <c r="L138" s="221"/>
      <c r="M138" s="221"/>
      <c r="N138" s="221"/>
      <c r="O138" s="221"/>
      <c r="P138" s="221"/>
      <c r="Q138" s="221"/>
      <c r="R138" s="224"/>
      <c r="T138" s="226"/>
      <c r="U138" s="221"/>
      <c r="V138" s="221"/>
      <c r="W138" s="221"/>
      <c r="X138" s="221"/>
      <c r="Y138" s="221"/>
      <c r="Z138" s="221"/>
      <c r="AA138" s="227"/>
      <c r="AT138" s="228" t="s">
        <v>168</v>
      </c>
      <c r="AU138" s="228" t="s">
        <v>114</v>
      </c>
      <c r="AV138" s="225" t="s">
        <v>114</v>
      </c>
      <c r="AW138" s="225" t="s">
        <v>33</v>
      </c>
      <c r="AX138" s="225" t="s">
        <v>75</v>
      </c>
      <c r="AY138" s="228" t="s">
        <v>160</v>
      </c>
    </row>
    <row r="139" spans="2:51" s="234" customFormat="1" ht="20.5" customHeight="1">
      <c r="B139" s="229"/>
      <c r="C139" s="230"/>
      <c r="D139" s="230"/>
      <c r="E139" s="231" t="s">
        <v>5</v>
      </c>
      <c r="F139" s="319" t="s">
        <v>170</v>
      </c>
      <c r="G139" s="320"/>
      <c r="H139" s="320"/>
      <c r="I139" s="320"/>
      <c r="J139" s="230"/>
      <c r="K139" s="232">
        <v>15</v>
      </c>
      <c r="L139" s="230"/>
      <c r="M139" s="230"/>
      <c r="N139" s="230"/>
      <c r="O139" s="230"/>
      <c r="P139" s="230"/>
      <c r="Q139" s="230"/>
      <c r="R139" s="233"/>
      <c r="T139" s="235"/>
      <c r="U139" s="230"/>
      <c r="V139" s="230"/>
      <c r="W139" s="230"/>
      <c r="X139" s="230"/>
      <c r="Y139" s="230"/>
      <c r="Z139" s="230"/>
      <c r="AA139" s="236"/>
      <c r="AT139" s="237" t="s">
        <v>168</v>
      </c>
      <c r="AU139" s="237" t="s">
        <v>114</v>
      </c>
      <c r="AV139" s="234" t="s">
        <v>165</v>
      </c>
      <c r="AW139" s="234" t="s">
        <v>33</v>
      </c>
      <c r="AX139" s="234" t="s">
        <v>83</v>
      </c>
      <c r="AY139" s="237" t="s">
        <v>160</v>
      </c>
    </row>
    <row r="140" spans="2:65" s="126" customFormat="1" ht="40.15" customHeight="1">
      <c r="B140" s="127"/>
      <c r="C140" s="203" t="s">
        <v>165</v>
      </c>
      <c r="D140" s="203" t="s">
        <v>161</v>
      </c>
      <c r="E140" s="204" t="s">
        <v>180</v>
      </c>
      <c r="F140" s="321" t="s">
        <v>181</v>
      </c>
      <c r="G140" s="321"/>
      <c r="H140" s="321"/>
      <c r="I140" s="321"/>
      <c r="J140" s="205" t="s">
        <v>182</v>
      </c>
      <c r="K140" s="206">
        <v>580.84</v>
      </c>
      <c r="L140" s="317">
        <v>0</v>
      </c>
      <c r="M140" s="317"/>
      <c r="N140" s="318">
        <f>ROUND(L140*K140,2)</f>
        <v>0</v>
      </c>
      <c r="O140" s="318"/>
      <c r="P140" s="318"/>
      <c r="Q140" s="318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0</v>
      </c>
      <c r="Y140" s="209">
        <f>X140*K140</f>
        <v>0</v>
      </c>
      <c r="Z140" s="209">
        <v>0</v>
      </c>
      <c r="AA140" s="210">
        <f>Z140*K140</f>
        <v>0</v>
      </c>
      <c r="AR140" s="117" t="s">
        <v>165</v>
      </c>
      <c r="AT140" s="117" t="s">
        <v>161</v>
      </c>
      <c r="AU140" s="117" t="s">
        <v>114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183</v>
      </c>
    </row>
    <row r="141" spans="2:51" s="216" customFormat="1" ht="28.95" customHeight="1">
      <c r="B141" s="211"/>
      <c r="C141" s="212"/>
      <c r="D141" s="212"/>
      <c r="E141" s="213" t="s">
        <v>5</v>
      </c>
      <c r="F141" s="329" t="s">
        <v>184</v>
      </c>
      <c r="G141" s="330"/>
      <c r="H141" s="330"/>
      <c r="I141" s="330"/>
      <c r="J141" s="212"/>
      <c r="K141" s="214" t="s">
        <v>5</v>
      </c>
      <c r="L141" s="212"/>
      <c r="M141" s="212"/>
      <c r="N141" s="212"/>
      <c r="O141" s="212"/>
      <c r="P141" s="212"/>
      <c r="Q141" s="212"/>
      <c r="R141" s="215"/>
      <c r="T141" s="217"/>
      <c r="U141" s="212"/>
      <c r="V141" s="212"/>
      <c r="W141" s="212"/>
      <c r="X141" s="212"/>
      <c r="Y141" s="212"/>
      <c r="Z141" s="212"/>
      <c r="AA141" s="218"/>
      <c r="AT141" s="219" t="s">
        <v>168</v>
      </c>
      <c r="AU141" s="219" t="s">
        <v>114</v>
      </c>
      <c r="AV141" s="216" t="s">
        <v>83</v>
      </c>
      <c r="AW141" s="216" t="s">
        <v>33</v>
      </c>
      <c r="AX141" s="216" t="s">
        <v>75</v>
      </c>
      <c r="AY141" s="219" t="s">
        <v>160</v>
      </c>
    </row>
    <row r="142" spans="2:51" s="225" customFormat="1" ht="20.5" customHeight="1">
      <c r="B142" s="220"/>
      <c r="C142" s="221"/>
      <c r="D142" s="221"/>
      <c r="E142" s="222" t="s">
        <v>5</v>
      </c>
      <c r="F142" s="333" t="s">
        <v>185</v>
      </c>
      <c r="G142" s="334"/>
      <c r="H142" s="334"/>
      <c r="I142" s="334"/>
      <c r="J142" s="221"/>
      <c r="K142" s="223">
        <v>580.84</v>
      </c>
      <c r="L142" s="221"/>
      <c r="M142" s="221"/>
      <c r="N142" s="221"/>
      <c r="O142" s="221"/>
      <c r="P142" s="221"/>
      <c r="Q142" s="221"/>
      <c r="R142" s="224"/>
      <c r="T142" s="226"/>
      <c r="U142" s="221"/>
      <c r="V142" s="221"/>
      <c r="W142" s="221"/>
      <c r="X142" s="221"/>
      <c r="Y142" s="221"/>
      <c r="Z142" s="221"/>
      <c r="AA142" s="227"/>
      <c r="AT142" s="228" t="s">
        <v>168</v>
      </c>
      <c r="AU142" s="228" t="s">
        <v>114</v>
      </c>
      <c r="AV142" s="225" t="s">
        <v>114</v>
      </c>
      <c r="AW142" s="225" t="s">
        <v>33</v>
      </c>
      <c r="AX142" s="225" t="s">
        <v>75</v>
      </c>
      <c r="AY142" s="228" t="s">
        <v>160</v>
      </c>
    </row>
    <row r="143" spans="2:51" s="234" customFormat="1" ht="20.5" customHeight="1">
      <c r="B143" s="229"/>
      <c r="C143" s="230"/>
      <c r="D143" s="230"/>
      <c r="E143" s="231" t="s">
        <v>5</v>
      </c>
      <c r="F143" s="319" t="s">
        <v>170</v>
      </c>
      <c r="G143" s="320"/>
      <c r="H143" s="320"/>
      <c r="I143" s="320"/>
      <c r="J143" s="230"/>
      <c r="K143" s="232">
        <v>580.84</v>
      </c>
      <c r="L143" s="230"/>
      <c r="M143" s="230"/>
      <c r="N143" s="230"/>
      <c r="O143" s="230"/>
      <c r="P143" s="230"/>
      <c r="Q143" s="230"/>
      <c r="R143" s="233"/>
      <c r="T143" s="235"/>
      <c r="U143" s="230"/>
      <c r="V143" s="230"/>
      <c r="W143" s="230"/>
      <c r="X143" s="230"/>
      <c r="Y143" s="230"/>
      <c r="Z143" s="230"/>
      <c r="AA143" s="236"/>
      <c r="AT143" s="237" t="s">
        <v>168</v>
      </c>
      <c r="AU143" s="237" t="s">
        <v>114</v>
      </c>
      <c r="AV143" s="234" t="s">
        <v>165</v>
      </c>
      <c r="AW143" s="234" t="s">
        <v>33</v>
      </c>
      <c r="AX143" s="234" t="s">
        <v>83</v>
      </c>
      <c r="AY143" s="237" t="s">
        <v>160</v>
      </c>
    </row>
    <row r="144" spans="2:65" s="126" customFormat="1" ht="28.95" customHeight="1">
      <c r="B144" s="127"/>
      <c r="C144" s="203" t="s">
        <v>186</v>
      </c>
      <c r="D144" s="203" t="s">
        <v>161</v>
      </c>
      <c r="E144" s="204" t="s">
        <v>187</v>
      </c>
      <c r="F144" s="321" t="s">
        <v>188</v>
      </c>
      <c r="G144" s="321"/>
      <c r="H144" s="321"/>
      <c r="I144" s="321"/>
      <c r="J144" s="205" t="s">
        <v>182</v>
      </c>
      <c r="K144" s="206">
        <v>1039.42</v>
      </c>
      <c r="L144" s="317">
        <v>0</v>
      </c>
      <c r="M144" s="317"/>
      <c r="N144" s="318">
        <f>ROUND(L144*K144,2)</f>
        <v>0</v>
      </c>
      <c r="O144" s="318"/>
      <c r="P144" s="318"/>
      <c r="Q144" s="318"/>
      <c r="R144" s="130"/>
      <c r="T144" s="207" t="s">
        <v>5</v>
      </c>
      <c r="U144" s="208" t="s">
        <v>40</v>
      </c>
      <c r="V144" s="128"/>
      <c r="W144" s="209">
        <f>V144*K144</f>
        <v>0</v>
      </c>
      <c r="X144" s="209">
        <v>0</v>
      </c>
      <c r="Y144" s="209">
        <f>X144*K144</f>
        <v>0</v>
      </c>
      <c r="Z144" s="209">
        <v>0</v>
      </c>
      <c r="AA144" s="210">
        <f>Z144*K144</f>
        <v>0</v>
      </c>
      <c r="AR144" s="117" t="s">
        <v>165</v>
      </c>
      <c r="AT144" s="117" t="s">
        <v>161</v>
      </c>
      <c r="AU144" s="117" t="s">
        <v>114</v>
      </c>
      <c r="AY144" s="117" t="s">
        <v>160</v>
      </c>
      <c r="BE144" s="174">
        <f>IF(U144="základní",N144,0)</f>
        <v>0</v>
      </c>
      <c r="BF144" s="174">
        <f>IF(U144="snížená",N144,0)</f>
        <v>0</v>
      </c>
      <c r="BG144" s="174">
        <f>IF(U144="zákl. přenesená",N144,0)</f>
        <v>0</v>
      </c>
      <c r="BH144" s="174">
        <f>IF(U144="sníž. přenesená",N144,0)</f>
        <v>0</v>
      </c>
      <c r="BI144" s="174">
        <f>IF(U144="nulová",N144,0)</f>
        <v>0</v>
      </c>
      <c r="BJ144" s="117" t="s">
        <v>83</v>
      </c>
      <c r="BK144" s="174">
        <f>ROUND(L144*K144,2)</f>
        <v>0</v>
      </c>
      <c r="BL144" s="117" t="s">
        <v>165</v>
      </c>
      <c r="BM144" s="117" t="s">
        <v>189</v>
      </c>
    </row>
    <row r="145" spans="2:51" s="216" customFormat="1" ht="20.5" customHeight="1">
      <c r="B145" s="211"/>
      <c r="C145" s="212"/>
      <c r="D145" s="212"/>
      <c r="E145" s="213" t="s">
        <v>5</v>
      </c>
      <c r="F145" s="329" t="s">
        <v>190</v>
      </c>
      <c r="G145" s="330"/>
      <c r="H145" s="330"/>
      <c r="I145" s="330"/>
      <c r="J145" s="212"/>
      <c r="K145" s="214" t="s">
        <v>5</v>
      </c>
      <c r="L145" s="212"/>
      <c r="M145" s="212"/>
      <c r="N145" s="212"/>
      <c r="O145" s="212"/>
      <c r="P145" s="212"/>
      <c r="Q145" s="212"/>
      <c r="R145" s="215"/>
      <c r="T145" s="217"/>
      <c r="U145" s="212"/>
      <c r="V145" s="212"/>
      <c r="W145" s="212"/>
      <c r="X145" s="212"/>
      <c r="Y145" s="212"/>
      <c r="Z145" s="212"/>
      <c r="AA145" s="218"/>
      <c r="AT145" s="219" t="s">
        <v>168</v>
      </c>
      <c r="AU145" s="219" t="s">
        <v>114</v>
      </c>
      <c r="AV145" s="216" t="s">
        <v>83</v>
      </c>
      <c r="AW145" s="216" t="s">
        <v>33</v>
      </c>
      <c r="AX145" s="216" t="s">
        <v>75</v>
      </c>
      <c r="AY145" s="219" t="s">
        <v>160</v>
      </c>
    </row>
    <row r="146" spans="2:51" s="216" customFormat="1" ht="20.5" customHeight="1">
      <c r="B146" s="211"/>
      <c r="C146" s="212"/>
      <c r="D146" s="212"/>
      <c r="E146" s="213" t="s">
        <v>5</v>
      </c>
      <c r="F146" s="331" t="s">
        <v>191</v>
      </c>
      <c r="G146" s="332"/>
      <c r="H146" s="332"/>
      <c r="I146" s="332"/>
      <c r="J146" s="212"/>
      <c r="K146" s="214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221"/>
      <c r="D147" s="221"/>
      <c r="E147" s="222" t="s">
        <v>5</v>
      </c>
      <c r="F147" s="333" t="s">
        <v>192</v>
      </c>
      <c r="G147" s="334"/>
      <c r="H147" s="334"/>
      <c r="I147" s="334"/>
      <c r="J147" s="221"/>
      <c r="K147" s="223">
        <v>251.47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31" t="s">
        <v>193</v>
      </c>
      <c r="G148" s="332"/>
      <c r="H148" s="332"/>
      <c r="I148" s="332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33" t="s">
        <v>194</v>
      </c>
      <c r="G149" s="334"/>
      <c r="H149" s="334"/>
      <c r="I149" s="334"/>
      <c r="J149" s="221"/>
      <c r="K149" s="223">
        <v>143.45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16" customFormat="1" ht="20.5" customHeight="1">
      <c r="B150" s="211"/>
      <c r="C150" s="212"/>
      <c r="D150" s="212"/>
      <c r="E150" s="213" t="s">
        <v>5</v>
      </c>
      <c r="F150" s="331" t="s">
        <v>195</v>
      </c>
      <c r="G150" s="332"/>
      <c r="H150" s="332"/>
      <c r="I150" s="332"/>
      <c r="J150" s="212"/>
      <c r="K150" s="214" t="s">
        <v>5</v>
      </c>
      <c r="L150" s="212"/>
      <c r="M150" s="212"/>
      <c r="N150" s="212"/>
      <c r="O150" s="212"/>
      <c r="P150" s="212"/>
      <c r="Q150" s="212"/>
      <c r="R150" s="215"/>
      <c r="T150" s="217"/>
      <c r="U150" s="212"/>
      <c r="V150" s="212"/>
      <c r="W150" s="212"/>
      <c r="X150" s="212"/>
      <c r="Y150" s="212"/>
      <c r="Z150" s="212"/>
      <c r="AA150" s="218"/>
      <c r="AT150" s="219" t="s">
        <v>168</v>
      </c>
      <c r="AU150" s="219" t="s">
        <v>114</v>
      </c>
      <c r="AV150" s="216" t="s">
        <v>83</v>
      </c>
      <c r="AW150" s="216" t="s">
        <v>33</v>
      </c>
      <c r="AX150" s="216" t="s">
        <v>75</v>
      </c>
      <c r="AY150" s="219" t="s">
        <v>160</v>
      </c>
    </row>
    <row r="151" spans="2:51" s="225" customFormat="1" ht="20.5" customHeight="1">
      <c r="B151" s="220"/>
      <c r="C151" s="221"/>
      <c r="D151" s="221"/>
      <c r="E151" s="222" t="s">
        <v>5</v>
      </c>
      <c r="F151" s="333" t="s">
        <v>196</v>
      </c>
      <c r="G151" s="334"/>
      <c r="H151" s="334"/>
      <c r="I151" s="334"/>
      <c r="J151" s="221"/>
      <c r="K151" s="223">
        <v>9.5</v>
      </c>
      <c r="L151" s="221"/>
      <c r="M151" s="221"/>
      <c r="N151" s="221"/>
      <c r="O151" s="221"/>
      <c r="P151" s="221"/>
      <c r="Q151" s="221"/>
      <c r="R151" s="224"/>
      <c r="T151" s="226"/>
      <c r="U151" s="221"/>
      <c r="V151" s="221"/>
      <c r="W151" s="221"/>
      <c r="X151" s="221"/>
      <c r="Y151" s="221"/>
      <c r="Z151" s="221"/>
      <c r="AA151" s="227"/>
      <c r="AT151" s="228" t="s">
        <v>168</v>
      </c>
      <c r="AU151" s="228" t="s">
        <v>114</v>
      </c>
      <c r="AV151" s="225" t="s">
        <v>114</v>
      </c>
      <c r="AW151" s="225" t="s">
        <v>33</v>
      </c>
      <c r="AX151" s="225" t="s">
        <v>75</v>
      </c>
      <c r="AY151" s="228" t="s">
        <v>160</v>
      </c>
    </row>
    <row r="152" spans="2:51" s="243" customFormat="1" ht="20.5" customHeight="1">
      <c r="B152" s="238"/>
      <c r="C152" s="239"/>
      <c r="D152" s="239"/>
      <c r="E152" s="240" t="s">
        <v>5</v>
      </c>
      <c r="F152" s="337" t="s">
        <v>197</v>
      </c>
      <c r="G152" s="338"/>
      <c r="H152" s="338"/>
      <c r="I152" s="338"/>
      <c r="J152" s="239"/>
      <c r="K152" s="241">
        <v>404.42</v>
      </c>
      <c r="L152" s="239"/>
      <c r="M152" s="239"/>
      <c r="N152" s="239"/>
      <c r="O152" s="239"/>
      <c r="P152" s="239"/>
      <c r="Q152" s="239"/>
      <c r="R152" s="242"/>
      <c r="T152" s="244"/>
      <c r="U152" s="239"/>
      <c r="V152" s="239"/>
      <c r="W152" s="239"/>
      <c r="X152" s="239"/>
      <c r="Y152" s="239"/>
      <c r="Z152" s="239"/>
      <c r="AA152" s="245"/>
      <c r="AT152" s="246" t="s">
        <v>168</v>
      </c>
      <c r="AU152" s="246" t="s">
        <v>114</v>
      </c>
      <c r="AV152" s="243" t="s">
        <v>175</v>
      </c>
      <c r="AW152" s="243" t="s">
        <v>33</v>
      </c>
      <c r="AX152" s="243" t="s">
        <v>75</v>
      </c>
      <c r="AY152" s="246" t="s">
        <v>160</v>
      </c>
    </row>
    <row r="153" spans="2:51" s="216" customFormat="1" ht="20.5" customHeight="1">
      <c r="B153" s="211"/>
      <c r="C153" s="212"/>
      <c r="D153" s="212"/>
      <c r="E153" s="213" t="s">
        <v>5</v>
      </c>
      <c r="F153" s="331" t="s">
        <v>198</v>
      </c>
      <c r="G153" s="332"/>
      <c r="H153" s="332"/>
      <c r="I153" s="332"/>
      <c r="J153" s="212"/>
      <c r="K153" s="214" t="s">
        <v>5</v>
      </c>
      <c r="L153" s="212"/>
      <c r="M153" s="212"/>
      <c r="N153" s="212"/>
      <c r="O153" s="212"/>
      <c r="P153" s="212"/>
      <c r="Q153" s="212"/>
      <c r="R153" s="215"/>
      <c r="T153" s="217"/>
      <c r="U153" s="212"/>
      <c r="V153" s="212"/>
      <c r="W153" s="212"/>
      <c r="X153" s="212"/>
      <c r="Y153" s="212"/>
      <c r="Z153" s="212"/>
      <c r="AA153" s="218"/>
      <c r="AT153" s="219" t="s">
        <v>168</v>
      </c>
      <c r="AU153" s="219" t="s">
        <v>114</v>
      </c>
      <c r="AV153" s="216" t="s">
        <v>83</v>
      </c>
      <c r="AW153" s="216" t="s">
        <v>33</v>
      </c>
      <c r="AX153" s="216" t="s">
        <v>75</v>
      </c>
      <c r="AY153" s="219" t="s">
        <v>160</v>
      </c>
    </row>
    <row r="154" spans="2:51" s="225" customFormat="1" ht="20.5" customHeight="1">
      <c r="B154" s="220"/>
      <c r="C154" s="221"/>
      <c r="D154" s="221"/>
      <c r="E154" s="222" t="s">
        <v>5</v>
      </c>
      <c r="F154" s="333" t="s">
        <v>199</v>
      </c>
      <c r="G154" s="334"/>
      <c r="H154" s="334"/>
      <c r="I154" s="334"/>
      <c r="J154" s="221"/>
      <c r="K154" s="223">
        <v>635</v>
      </c>
      <c r="L154" s="221"/>
      <c r="M154" s="221"/>
      <c r="N154" s="221"/>
      <c r="O154" s="221"/>
      <c r="P154" s="221"/>
      <c r="Q154" s="221"/>
      <c r="R154" s="224"/>
      <c r="T154" s="226"/>
      <c r="U154" s="221"/>
      <c r="V154" s="221"/>
      <c r="W154" s="221"/>
      <c r="X154" s="221"/>
      <c r="Y154" s="221"/>
      <c r="Z154" s="221"/>
      <c r="AA154" s="227"/>
      <c r="AT154" s="228" t="s">
        <v>168</v>
      </c>
      <c r="AU154" s="228" t="s">
        <v>114</v>
      </c>
      <c r="AV154" s="225" t="s">
        <v>114</v>
      </c>
      <c r="AW154" s="225" t="s">
        <v>33</v>
      </c>
      <c r="AX154" s="225" t="s">
        <v>75</v>
      </c>
      <c r="AY154" s="228" t="s">
        <v>160</v>
      </c>
    </row>
    <row r="155" spans="2:51" s="243" customFormat="1" ht="20.5" customHeight="1">
      <c r="B155" s="238"/>
      <c r="C155" s="239"/>
      <c r="D155" s="239"/>
      <c r="E155" s="240" t="s">
        <v>5</v>
      </c>
      <c r="F155" s="337" t="s">
        <v>197</v>
      </c>
      <c r="G155" s="338"/>
      <c r="H155" s="338"/>
      <c r="I155" s="338"/>
      <c r="J155" s="239"/>
      <c r="K155" s="241">
        <v>635</v>
      </c>
      <c r="L155" s="239"/>
      <c r="M155" s="239"/>
      <c r="N155" s="239"/>
      <c r="O155" s="239"/>
      <c r="P155" s="239"/>
      <c r="Q155" s="239"/>
      <c r="R155" s="242"/>
      <c r="T155" s="244"/>
      <c r="U155" s="239"/>
      <c r="V155" s="239"/>
      <c r="W155" s="239"/>
      <c r="X155" s="239"/>
      <c r="Y155" s="239"/>
      <c r="Z155" s="239"/>
      <c r="AA155" s="245"/>
      <c r="AT155" s="246" t="s">
        <v>168</v>
      </c>
      <c r="AU155" s="246" t="s">
        <v>114</v>
      </c>
      <c r="AV155" s="243" t="s">
        <v>175</v>
      </c>
      <c r="AW155" s="243" t="s">
        <v>33</v>
      </c>
      <c r="AX155" s="243" t="s">
        <v>75</v>
      </c>
      <c r="AY155" s="246" t="s">
        <v>160</v>
      </c>
    </row>
    <row r="156" spans="2:51" s="234" customFormat="1" ht="20.5" customHeight="1">
      <c r="B156" s="229"/>
      <c r="C156" s="230"/>
      <c r="D156" s="230"/>
      <c r="E156" s="231" t="s">
        <v>5</v>
      </c>
      <c r="F156" s="319" t="s">
        <v>170</v>
      </c>
      <c r="G156" s="320"/>
      <c r="H156" s="320"/>
      <c r="I156" s="320"/>
      <c r="J156" s="230"/>
      <c r="K156" s="232">
        <v>1039.42</v>
      </c>
      <c r="L156" s="230"/>
      <c r="M156" s="230"/>
      <c r="N156" s="230"/>
      <c r="O156" s="230"/>
      <c r="P156" s="230"/>
      <c r="Q156" s="230"/>
      <c r="R156" s="233"/>
      <c r="T156" s="235"/>
      <c r="U156" s="230"/>
      <c r="V156" s="230"/>
      <c r="W156" s="230"/>
      <c r="X156" s="230"/>
      <c r="Y156" s="230"/>
      <c r="Z156" s="230"/>
      <c r="AA156" s="236"/>
      <c r="AT156" s="237" t="s">
        <v>168</v>
      </c>
      <c r="AU156" s="237" t="s">
        <v>114</v>
      </c>
      <c r="AV156" s="234" t="s">
        <v>165</v>
      </c>
      <c r="AW156" s="234" t="s">
        <v>33</v>
      </c>
      <c r="AX156" s="234" t="s">
        <v>83</v>
      </c>
      <c r="AY156" s="237" t="s">
        <v>160</v>
      </c>
    </row>
    <row r="157" spans="2:65" s="126" customFormat="1" ht="28.95" customHeight="1">
      <c r="B157" s="127"/>
      <c r="C157" s="203" t="s">
        <v>200</v>
      </c>
      <c r="D157" s="203" t="s">
        <v>161</v>
      </c>
      <c r="E157" s="204" t="s">
        <v>201</v>
      </c>
      <c r="F157" s="321" t="s">
        <v>202</v>
      </c>
      <c r="G157" s="321"/>
      <c r="H157" s="321"/>
      <c r="I157" s="321"/>
      <c r="J157" s="205" t="s">
        <v>182</v>
      </c>
      <c r="K157" s="206">
        <v>519.71</v>
      </c>
      <c r="L157" s="317">
        <v>0</v>
      </c>
      <c r="M157" s="317"/>
      <c r="N157" s="318">
        <f>ROUND(L157*K157,2)</f>
        <v>0</v>
      </c>
      <c r="O157" s="318"/>
      <c r="P157" s="318"/>
      <c r="Q157" s="318"/>
      <c r="R157" s="130"/>
      <c r="T157" s="207" t="s">
        <v>5</v>
      </c>
      <c r="U157" s="208" t="s">
        <v>40</v>
      </c>
      <c r="V157" s="128"/>
      <c r="W157" s="209">
        <f>V157*K157</f>
        <v>0</v>
      </c>
      <c r="X157" s="209">
        <v>0</v>
      </c>
      <c r="Y157" s="209">
        <f>X157*K157</f>
        <v>0</v>
      </c>
      <c r="Z157" s="209">
        <v>0</v>
      </c>
      <c r="AA157" s="210">
        <f>Z157*K157</f>
        <v>0</v>
      </c>
      <c r="AR157" s="117" t="s">
        <v>165</v>
      </c>
      <c r="AT157" s="117" t="s">
        <v>161</v>
      </c>
      <c r="AU157" s="117" t="s">
        <v>114</v>
      </c>
      <c r="AY157" s="117" t="s">
        <v>160</v>
      </c>
      <c r="BE157" s="174">
        <f>IF(U157="základní",N157,0)</f>
        <v>0</v>
      </c>
      <c r="BF157" s="174">
        <f>IF(U157="snížená",N157,0)</f>
        <v>0</v>
      </c>
      <c r="BG157" s="174">
        <f>IF(U157="zákl. přenesená",N157,0)</f>
        <v>0</v>
      </c>
      <c r="BH157" s="174">
        <f>IF(U157="sníž. přenesená",N157,0)</f>
        <v>0</v>
      </c>
      <c r="BI157" s="174">
        <f>IF(U157="nulová",N157,0)</f>
        <v>0</v>
      </c>
      <c r="BJ157" s="117" t="s">
        <v>83</v>
      </c>
      <c r="BK157" s="174">
        <f>ROUND(L157*K157,2)</f>
        <v>0</v>
      </c>
      <c r="BL157" s="117" t="s">
        <v>165</v>
      </c>
      <c r="BM157" s="117" t="s">
        <v>203</v>
      </c>
    </row>
    <row r="158" spans="2:51" s="225" customFormat="1" ht="20.5" customHeight="1">
      <c r="B158" s="220"/>
      <c r="C158" s="221"/>
      <c r="D158" s="221"/>
      <c r="E158" s="222" t="s">
        <v>5</v>
      </c>
      <c r="F158" s="308" t="s">
        <v>204</v>
      </c>
      <c r="G158" s="309"/>
      <c r="H158" s="309"/>
      <c r="I158" s="309"/>
      <c r="J158" s="221"/>
      <c r="K158" s="223">
        <v>519.71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34" customFormat="1" ht="20.5" customHeight="1">
      <c r="B159" s="229"/>
      <c r="C159" s="230"/>
      <c r="D159" s="230"/>
      <c r="E159" s="231" t="s">
        <v>5</v>
      </c>
      <c r="F159" s="319" t="s">
        <v>170</v>
      </c>
      <c r="G159" s="320"/>
      <c r="H159" s="320"/>
      <c r="I159" s="320"/>
      <c r="J159" s="230"/>
      <c r="K159" s="232">
        <v>519.71</v>
      </c>
      <c r="L159" s="230"/>
      <c r="M159" s="230"/>
      <c r="N159" s="230"/>
      <c r="O159" s="230"/>
      <c r="P159" s="230"/>
      <c r="Q159" s="230"/>
      <c r="R159" s="233"/>
      <c r="T159" s="235"/>
      <c r="U159" s="230"/>
      <c r="V159" s="230"/>
      <c r="W159" s="230"/>
      <c r="X159" s="230"/>
      <c r="Y159" s="230"/>
      <c r="Z159" s="230"/>
      <c r="AA159" s="236"/>
      <c r="AT159" s="237" t="s">
        <v>168</v>
      </c>
      <c r="AU159" s="237" t="s">
        <v>114</v>
      </c>
      <c r="AV159" s="234" t="s">
        <v>165</v>
      </c>
      <c r="AW159" s="234" t="s">
        <v>33</v>
      </c>
      <c r="AX159" s="234" t="s">
        <v>83</v>
      </c>
      <c r="AY159" s="237" t="s">
        <v>160</v>
      </c>
    </row>
    <row r="160" spans="2:65" s="126" customFormat="1" ht="28.95" customHeight="1">
      <c r="B160" s="127"/>
      <c r="C160" s="203" t="s">
        <v>205</v>
      </c>
      <c r="D160" s="203" t="s">
        <v>161</v>
      </c>
      <c r="E160" s="204" t="s">
        <v>206</v>
      </c>
      <c r="F160" s="321" t="s">
        <v>207</v>
      </c>
      <c r="G160" s="321"/>
      <c r="H160" s="321"/>
      <c r="I160" s="321"/>
      <c r="J160" s="205" t="s">
        <v>182</v>
      </c>
      <c r="K160" s="206">
        <v>28.32</v>
      </c>
      <c r="L160" s="317">
        <v>0</v>
      </c>
      <c r="M160" s="317"/>
      <c r="N160" s="318">
        <f>ROUND(L160*K160,2)</f>
        <v>0</v>
      </c>
      <c r="O160" s="318"/>
      <c r="P160" s="318"/>
      <c r="Q160" s="318"/>
      <c r="R160" s="130"/>
      <c r="T160" s="207" t="s">
        <v>5</v>
      </c>
      <c r="U160" s="208" t="s">
        <v>40</v>
      </c>
      <c r="V160" s="128"/>
      <c r="W160" s="209">
        <f>V160*K160</f>
        <v>0</v>
      </c>
      <c r="X160" s="209">
        <v>0</v>
      </c>
      <c r="Y160" s="209">
        <f>X160*K160</f>
        <v>0</v>
      </c>
      <c r="Z160" s="209">
        <v>0</v>
      </c>
      <c r="AA160" s="210">
        <f>Z160*K160</f>
        <v>0</v>
      </c>
      <c r="AR160" s="117" t="s">
        <v>165</v>
      </c>
      <c r="AT160" s="117" t="s">
        <v>161</v>
      </c>
      <c r="AU160" s="117" t="s">
        <v>114</v>
      </c>
      <c r="AY160" s="117" t="s">
        <v>160</v>
      </c>
      <c r="BE160" s="174">
        <f>IF(U160="základní",N160,0)</f>
        <v>0</v>
      </c>
      <c r="BF160" s="174">
        <f>IF(U160="snížená",N160,0)</f>
        <v>0</v>
      </c>
      <c r="BG160" s="174">
        <f>IF(U160="zákl. přenesená",N160,0)</f>
        <v>0</v>
      </c>
      <c r="BH160" s="174">
        <f>IF(U160="sníž. přenesená",N160,0)</f>
        <v>0</v>
      </c>
      <c r="BI160" s="174">
        <f>IF(U160="nulová",N160,0)</f>
        <v>0</v>
      </c>
      <c r="BJ160" s="117" t="s">
        <v>83</v>
      </c>
      <c r="BK160" s="174">
        <f>ROUND(L160*K160,2)</f>
        <v>0</v>
      </c>
      <c r="BL160" s="117" t="s">
        <v>165</v>
      </c>
      <c r="BM160" s="117" t="s">
        <v>208</v>
      </c>
    </row>
    <row r="161" spans="2:51" s="216" customFormat="1" ht="20.5" customHeight="1">
      <c r="B161" s="211"/>
      <c r="C161" s="212"/>
      <c r="D161" s="212"/>
      <c r="E161" s="213" t="s">
        <v>5</v>
      </c>
      <c r="F161" s="329" t="s">
        <v>209</v>
      </c>
      <c r="G161" s="330"/>
      <c r="H161" s="330"/>
      <c r="I161" s="330"/>
      <c r="J161" s="212"/>
      <c r="K161" s="214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16" customFormat="1" ht="20.5" customHeight="1">
      <c r="B162" s="211"/>
      <c r="C162" s="212"/>
      <c r="D162" s="212"/>
      <c r="E162" s="213" t="s">
        <v>5</v>
      </c>
      <c r="F162" s="331" t="s">
        <v>191</v>
      </c>
      <c r="G162" s="332"/>
      <c r="H162" s="332"/>
      <c r="I162" s="332"/>
      <c r="J162" s="212"/>
      <c r="K162" s="214" t="s">
        <v>5</v>
      </c>
      <c r="L162" s="212"/>
      <c r="M162" s="212"/>
      <c r="N162" s="212"/>
      <c r="O162" s="212"/>
      <c r="P162" s="212"/>
      <c r="Q162" s="212"/>
      <c r="R162" s="215"/>
      <c r="T162" s="217"/>
      <c r="U162" s="212"/>
      <c r="V162" s="212"/>
      <c r="W162" s="212"/>
      <c r="X162" s="212"/>
      <c r="Y162" s="212"/>
      <c r="Z162" s="212"/>
      <c r="AA162" s="218"/>
      <c r="AT162" s="219" t="s">
        <v>168</v>
      </c>
      <c r="AU162" s="219" t="s">
        <v>114</v>
      </c>
      <c r="AV162" s="216" t="s">
        <v>83</v>
      </c>
      <c r="AW162" s="216" t="s">
        <v>33</v>
      </c>
      <c r="AX162" s="216" t="s">
        <v>75</v>
      </c>
      <c r="AY162" s="219" t="s">
        <v>160</v>
      </c>
    </row>
    <row r="163" spans="2:51" s="225" customFormat="1" ht="20.5" customHeight="1">
      <c r="B163" s="220"/>
      <c r="C163" s="221"/>
      <c r="D163" s="221"/>
      <c r="E163" s="222" t="s">
        <v>5</v>
      </c>
      <c r="F163" s="333" t="s">
        <v>210</v>
      </c>
      <c r="G163" s="334"/>
      <c r="H163" s="334"/>
      <c r="I163" s="334"/>
      <c r="J163" s="221"/>
      <c r="K163" s="223">
        <v>20.16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16" customFormat="1" ht="20.5" customHeight="1">
      <c r="B164" s="211"/>
      <c r="C164" s="212"/>
      <c r="D164" s="212"/>
      <c r="E164" s="213" t="s">
        <v>5</v>
      </c>
      <c r="F164" s="331" t="s">
        <v>211</v>
      </c>
      <c r="G164" s="332"/>
      <c r="H164" s="332"/>
      <c r="I164" s="332"/>
      <c r="J164" s="212"/>
      <c r="K164" s="214" t="s">
        <v>5</v>
      </c>
      <c r="L164" s="212"/>
      <c r="M164" s="212"/>
      <c r="N164" s="212"/>
      <c r="O164" s="212"/>
      <c r="P164" s="212"/>
      <c r="Q164" s="212"/>
      <c r="R164" s="215"/>
      <c r="T164" s="217"/>
      <c r="U164" s="212"/>
      <c r="V164" s="212"/>
      <c r="W164" s="212"/>
      <c r="X164" s="212"/>
      <c r="Y164" s="212"/>
      <c r="Z164" s="212"/>
      <c r="AA164" s="218"/>
      <c r="AT164" s="219" t="s">
        <v>168</v>
      </c>
      <c r="AU164" s="219" t="s">
        <v>114</v>
      </c>
      <c r="AV164" s="216" t="s">
        <v>83</v>
      </c>
      <c r="AW164" s="216" t="s">
        <v>33</v>
      </c>
      <c r="AX164" s="216" t="s">
        <v>75</v>
      </c>
      <c r="AY164" s="219" t="s">
        <v>160</v>
      </c>
    </row>
    <row r="165" spans="2:51" s="225" customFormat="1" ht="20.5" customHeight="1">
      <c r="B165" s="220"/>
      <c r="C165" s="221"/>
      <c r="D165" s="221"/>
      <c r="E165" s="222" t="s">
        <v>5</v>
      </c>
      <c r="F165" s="333" t="s">
        <v>212</v>
      </c>
      <c r="G165" s="334"/>
      <c r="H165" s="334"/>
      <c r="I165" s="334"/>
      <c r="J165" s="221"/>
      <c r="K165" s="223">
        <v>8.16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34" customFormat="1" ht="20.5" customHeight="1">
      <c r="B166" s="229"/>
      <c r="C166" s="230"/>
      <c r="D166" s="230"/>
      <c r="E166" s="231" t="s">
        <v>5</v>
      </c>
      <c r="F166" s="319" t="s">
        <v>170</v>
      </c>
      <c r="G166" s="320"/>
      <c r="H166" s="320"/>
      <c r="I166" s="320"/>
      <c r="J166" s="230"/>
      <c r="K166" s="232">
        <v>28.32</v>
      </c>
      <c r="L166" s="230"/>
      <c r="M166" s="230"/>
      <c r="N166" s="230"/>
      <c r="O166" s="230"/>
      <c r="P166" s="230"/>
      <c r="Q166" s="230"/>
      <c r="R166" s="233"/>
      <c r="T166" s="235"/>
      <c r="U166" s="230"/>
      <c r="V166" s="230"/>
      <c r="W166" s="230"/>
      <c r="X166" s="230"/>
      <c r="Y166" s="230"/>
      <c r="Z166" s="230"/>
      <c r="AA166" s="236"/>
      <c r="AT166" s="237" t="s">
        <v>168</v>
      </c>
      <c r="AU166" s="237" t="s">
        <v>114</v>
      </c>
      <c r="AV166" s="234" t="s">
        <v>165</v>
      </c>
      <c r="AW166" s="234" t="s">
        <v>33</v>
      </c>
      <c r="AX166" s="234" t="s">
        <v>83</v>
      </c>
      <c r="AY166" s="237" t="s">
        <v>160</v>
      </c>
    </row>
    <row r="167" spans="2:65" s="126" customFormat="1" ht="28.95" customHeight="1">
      <c r="B167" s="127"/>
      <c r="C167" s="203" t="s">
        <v>213</v>
      </c>
      <c r="D167" s="203" t="s">
        <v>161</v>
      </c>
      <c r="E167" s="204" t="s">
        <v>214</v>
      </c>
      <c r="F167" s="321" t="s">
        <v>215</v>
      </c>
      <c r="G167" s="321"/>
      <c r="H167" s="321"/>
      <c r="I167" s="321"/>
      <c r="J167" s="205" t="s">
        <v>182</v>
      </c>
      <c r="K167" s="206">
        <v>14.16</v>
      </c>
      <c r="L167" s="317">
        <v>0</v>
      </c>
      <c r="M167" s="317"/>
      <c r="N167" s="318">
        <f>ROUND(L167*K167,2)</f>
        <v>0</v>
      </c>
      <c r="O167" s="318"/>
      <c r="P167" s="318"/>
      <c r="Q167" s="318"/>
      <c r="R167" s="130"/>
      <c r="T167" s="207" t="s">
        <v>5</v>
      </c>
      <c r="U167" s="208" t="s">
        <v>40</v>
      </c>
      <c r="V167" s="128"/>
      <c r="W167" s="209">
        <f>V167*K167</f>
        <v>0</v>
      </c>
      <c r="X167" s="209">
        <v>0</v>
      </c>
      <c r="Y167" s="209">
        <f>X167*K167</f>
        <v>0</v>
      </c>
      <c r="Z167" s="209">
        <v>0</v>
      </c>
      <c r="AA167" s="210">
        <f>Z167*K167</f>
        <v>0</v>
      </c>
      <c r="AR167" s="117" t="s">
        <v>165</v>
      </c>
      <c r="AT167" s="117" t="s">
        <v>161</v>
      </c>
      <c r="AU167" s="117" t="s">
        <v>114</v>
      </c>
      <c r="AY167" s="117" t="s">
        <v>160</v>
      </c>
      <c r="BE167" s="174">
        <f>IF(U167="základní",N167,0)</f>
        <v>0</v>
      </c>
      <c r="BF167" s="174">
        <f>IF(U167="snížená",N167,0)</f>
        <v>0</v>
      </c>
      <c r="BG167" s="174">
        <f>IF(U167="zákl. přenesená",N167,0)</f>
        <v>0</v>
      </c>
      <c r="BH167" s="174">
        <f>IF(U167="sníž. přenesená",N167,0)</f>
        <v>0</v>
      </c>
      <c r="BI167" s="174">
        <f>IF(U167="nulová",N167,0)</f>
        <v>0</v>
      </c>
      <c r="BJ167" s="117" t="s">
        <v>83</v>
      </c>
      <c r="BK167" s="174">
        <f>ROUND(L167*K167,2)</f>
        <v>0</v>
      </c>
      <c r="BL167" s="117" t="s">
        <v>165</v>
      </c>
      <c r="BM167" s="117" t="s">
        <v>216</v>
      </c>
    </row>
    <row r="168" spans="2:51" s="225" customFormat="1" ht="20.5" customHeight="1">
      <c r="B168" s="220"/>
      <c r="C168" s="221"/>
      <c r="D168" s="221"/>
      <c r="E168" s="222" t="s">
        <v>5</v>
      </c>
      <c r="F168" s="308" t="s">
        <v>217</v>
      </c>
      <c r="G168" s="309"/>
      <c r="H168" s="309"/>
      <c r="I168" s="309"/>
      <c r="J168" s="221"/>
      <c r="K168" s="223">
        <v>14.16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34" customFormat="1" ht="20.5" customHeight="1">
      <c r="B169" s="229"/>
      <c r="C169" s="230"/>
      <c r="D169" s="230"/>
      <c r="E169" s="231" t="s">
        <v>5</v>
      </c>
      <c r="F169" s="319" t="s">
        <v>170</v>
      </c>
      <c r="G169" s="320"/>
      <c r="H169" s="320"/>
      <c r="I169" s="320"/>
      <c r="J169" s="230"/>
      <c r="K169" s="232">
        <v>14.16</v>
      </c>
      <c r="L169" s="230"/>
      <c r="M169" s="230"/>
      <c r="N169" s="230"/>
      <c r="O169" s="230"/>
      <c r="P169" s="230"/>
      <c r="Q169" s="230"/>
      <c r="R169" s="233"/>
      <c r="T169" s="235"/>
      <c r="U169" s="230"/>
      <c r="V169" s="230"/>
      <c r="W169" s="230"/>
      <c r="X169" s="230"/>
      <c r="Y169" s="230"/>
      <c r="Z169" s="230"/>
      <c r="AA169" s="236"/>
      <c r="AT169" s="237" t="s">
        <v>168</v>
      </c>
      <c r="AU169" s="237" t="s">
        <v>114</v>
      </c>
      <c r="AV169" s="234" t="s">
        <v>165</v>
      </c>
      <c r="AW169" s="234" t="s">
        <v>33</v>
      </c>
      <c r="AX169" s="234" t="s">
        <v>83</v>
      </c>
      <c r="AY169" s="237" t="s">
        <v>160</v>
      </c>
    </row>
    <row r="170" spans="2:65" s="126" customFormat="1" ht="28.95" customHeight="1">
      <c r="B170" s="127"/>
      <c r="C170" s="203" t="s">
        <v>218</v>
      </c>
      <c r="D170" s="203" t="s">
        <v>161</v>
      </c>
      <c r="E170" s="204" t="s">
        <v>219</v>
      </c>
      <c r="F170" s="321" t="s">
        <v>220</v>
      </c>
      <c r="G170" s="321"/>
      <c r="H170" s="321"/>
      <c r="I170" s="321"/>
      <c r="J170" s="205" t="s">
        <v>182</v>
      </c>
      <c r="K170" s="206">
        <v>580.84</v>
      </c>
      <c r="L170" s="317">
        <v>0</v>
      </c>
      <c r="M170" s="317"/>
      <c r="N170" s="318">
        <f>ROUND(L170*K170,2)</f>
        <v>0</v>
      </c>
      <c r="O170" s="318"/>
      <c r="P170" s="318"/>
      <c r="Q170" s="318"/>
      <c r="R170" s="130"/>
      <c r="T170" s="207" t="s">
        <v>5</v>
      </c>
      <c r="U170" s="208" t="s">
        <v>40</v>
      </c>
      <c r="V170" s="128"/>
      <c r="W170" s="209">
        <f>V170*K170</f>
        <v>0</v>
      </c>
      <c r="X170" s="209">
        <v>0</v>
      </c>
      <c r="Y170" s="209">
        <f>X170*K170</f>
        <v>0</v>
      </c>
      <c r="Z170" s="209">
        <v>0</v>
      </c>
      <c r="AA170" s="210">
        <f>Z170*K170</f>
        <v>0</v>
      </c>
      <c r="AR170" s="117" t="s">
        <v>165</v>
      </c>
      <c r="AT170" s="117" t="s">
        <v>161</v>
      </c>
      <c r="AU170" s="117" t="s">
        <v>114</v>
      </c>
      <c r="AY170" s="117" t="s">
        <v>160</v>
      </c>
      <c r="BE170" s="174">
        <f>IF(U170="základní",N170,0)</f>
        <v>0</v>
      </c>
      <c r="BF170" s="174">
        <f>IF(U170="snížená",N170,0)</f>
        <v>0</v>
      </c>
      <c r="BG170" s="174">
        <f>IF(U170="zákl. přenesená",N170,0)</f>
        <v>0</v>
      </c>
      <c r="BH170" s="174">
        <f>IF(U170="sníž. přenesená",N170,0)</f>
        <v>0</v>
      </c>
      <c r="BI170" s="174">
        <f>IF(U170="nulová",N170,0)</f>
        <v>0</v>
      </c>
      <c r="BJ170" s="117" t="s">
        <v>83</v>
      </c>
      <c r="BK170" s="174">
        <f>ROUND(L170*K170,2)</f>
        <v>0</v>
      </c>
      <c r="BL170" s="117" t="s">
        <v>165</v>
      </c>
      <c r="BM170" s="117" t="s">
        <v>221</v>
      </c>
    </row>
    <row r="171" spans="2:51" s="216" customFormat="1" ht="28.95" customHeight="1">
      <c r="B171" s="211"/>
      <c r="C171" s="212"/>
      <c r="D171" s="212"/>
      <c r="E171" s="213" t="s">
        <v>5</v>
      </c>
      <c r="F171" s="329" t="s">
        <v>222</v>
      </c>
      <c r="G171" s="330"/>
      <c r="H171" s="330"/>
      <c r="I171" s="330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221"/>
      <c r="D172" s="221"/>
      <c r="E172" s="222" t="s">
        <v>5</v>
      </c>
      <c r="F172" s="333" t="s">
        <v>185</v>
      </c>
      <c r="G172" s="334"/>
      <c r="H172" s="334"/>
      <c r="I172" s="334"/>
      <c r="J172" s="221"/>
      <c r="K172" s="223">
        <v>580.84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34" customFormat="1" ht="20.5" customHeight="1">
      <c r="B173" s="229"/>
      <c r="C173" s="230"/>
      <c r="D173" s="230"/>
      <c r="E173" s="231" t="s">
        <v>5</v>
      </c>
      <c r="F173" s="319" t="s">
        <v>170</v>
      </c>
      <c r="G173" s="320"/>
      <c r="H173" s="320"/>
      <c r="I173" s="320"/>
      <c r="J173" s="230"/>
      <c r="K173" s="232">
        <v>580.84</v>
      </c>
      <c r="L173" s="230"/>
      <c r="M173" s="230"/>
      <c r="N173" s="230"/>
      <c r="O173" s="230"/>
      <c r="P173" s="230"/>
      <c r="Q173" s="230"/>
      <c r="R173" s="233"/>
      <c r="T173" s="235"/>
      <c r="U173" s="230"/>
      <c r="V173" s="230"/>
      <c r="W173" s="230"/>
      <c r="X173" s="230"/>
      <c r="Y173" s="230"/>
      <c r="Z173" s="230"/>
      <c r="AA173" s="236"/>
      <c r="AT173" s="237" t="s">
        <v>168</v>
      </c>
      <c r="AU173" s="237" t="s">
        <v>114</v>
      </c>
      <c r="AV173" s="234" t="s">
        <v>165</v>
      </c>
      <c r="AW173" s="234" t="s">
        <v>33</v>
      </c>
      <c r="AX173" s="234" t="s">
        <v>83</v>
      </c>
      <c r="AY173" s="237" t="s">
        <v>160</v>
      </c>
    </row>
    <row r="174" spans="2:65" s="126" customFormat="1" ht="28.95" customHeight="1">
      <c r="B174" s="127"/>
      <c r="C174" s="203" t="s">
        <v>223</v>
      </c>
      <c r="D174" s="203" t="s">
        <v>161</v>
      </c>
      <c r="E174" s="204" t="s">
        <v>224</v>
      </c>
      <c r="F174" s="321" t="s">
        <v>225</v>
      </c>
      <c r="G174" s="321"/>
      <c r="H174" s="321"/>
      <c r="I174" s="321"/>
      <c r="J174" s="205" t="s">
        <v>182</v>
      </c>
      <c r="K174" s="206">
        <v>1067.74</v>
      </c>
      <c r="L174" s="317">
        <v>0</v>
      </c>
      <c r="M174" s="317"/>
      <c r="N174" s="318">
        <f>ROUND(L174*K174,2)</f>
        <v>0</v>
      </c>
      <c r="O174" s="318"/>
      <c r="P174" s="318"/>
      <c r="Q174" s="318"/>
      <c r="R174" s="130"/>
      <c r="T174" s="207" t="s">
        <v>5</v>
      </c>
      <c r="U174" s="208" t="s">
        <v>40</v>
      </c>
      <c r="V174" s="128"/>
      <c r="W174" s="209">
        <f>V174*K174</f>
        <v>0</v>
      </c>
      <c r="X174" s="209">
        <v>0</v>
      </c>
      <c r="Y174" s="209">
        <f>X174*K174</f>
        <v>0</v>
      </c>
      <c r="Z174" s="209">
        <v>0</v>
      </c>
      <c r="AA174" s="210">
        <f>Z174*K174</f>
        <v>0</v>
      </c>
      <c r="AR174" s="117" t="s">
        <v>165</v>
      </c>
      <c r="AT174" s="117" t="s">
        <v>161</v>
      </c>
      <c r="AU174" s="117" t="s">
        <v>114</v>
      </c>
      <c r="AY174" s="117" t="s">
        <v>160</v>
      </c>
      <c r="BE174" s="174">
        <f>IF(U174="základní",N174,0)</f>
        <v>0</v>
      </c>
      <c r="BF174" s="174">
        <f>IF(U174="snížená",N174,0)</f>
        <v>0</v>
      </c>
      <c r="BG174" s="174">
        <f>IF(U174="zákl. přenesená",N174,0)</f>
        <v>0</v>
      </c>
      <c r="BH174" s="174">
        <f>IF(U174="sníž. přenesená",N174,0)</f>
        <v>0</v>
      </c>
      <c r="BI174" s="174">
        <f>IF(U174="nulová",N174,0)</f>
        <v>0</v>
      </c>
      <c r="BJ174" s="117" t="s">
        <v>83</v>
      </c>
      <c r="BK174" s="174">
        <f>ROUND(L174*K174,2)</f>
        <v>0</v>
      </c>
      <c r="BL174" s="117" t="s">
        <v>165</v>
      </c>
      <c r="BM174" s="117" t="s">
        <v>226</v>
      </c>
    </row>
    <row r="175" spans="2:51" s="216" customFormat="1" ht="28.95" customHeight="1">
      <c r="B175" s="211"/>
      <c r="C175" s="212"/>
      <c r="D175" s="212"/>
      <c r="E175" s="213" t="s">
        <v>5</v>
      </c>
      <c r="F175" s="329" t="s">
        <v>227</v>
      </c>
      <c r="G175" s="330"/>
      <c r="H175" s="330"/>
      <c r="I175" s="330"/>
      <c r="J175" s="212"/>
      <c r="K175" s="214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221"/>
      <c r="D176" s="221"/>
      <c r="E176" s="222" t="s">
        <v>5</v>
      </c>
      <c r="F176" s="333" t="s">
        <v>228</v>
      </c>
      <c r="G176" s="334"/>
      <c r="H176" s="334"/>
      <c r="I176" s="334"/>
      <c r="J176" s="221"/>
      <c r="K176" s="223">
        <v>1067.74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34" customFormat="1" ht="20.5" customHeight="1">
      <c r="B177" s="229"/>
      <c r="C177" s="230"/>
      <c r="D177" s="230"/>
      <c r="E177" s="231" t="s">
        <v>5</v>
      </c>
      <c r="F177" s="319" t="s">
        <v>170</v>
      </c>
      <c r="G177" s="320"/>
      <c r="H177" s="320"/>
      <c r="I177" s="320"/>
      <c r="J177" s="230"/>
      <c r="K177" s="232">
        <v>1067.74</v>
      </c>
      <c r="L177" s="230"/>
      <c r="M177" s="230"/>
      <c r="N177" s="230"/>
      <c r="O177" s="230"/>
      <c r="P177" s="230"/>
      <c r="Q177" s="230"/>
      <c r="R177" s="233"/>
      <c r="T177" s="235"/>
      <c r="U177" s="230"/>
      <c r="V177" s="230"/>
      <c r="W177" s="230"/>
      <c r="X177" s="230"/>
      <c r="Y177" s="230"/>
      <c r="Z177" s="230"/>
      <c r="AA177" s="236"/>
      <c r="AT177" s="237" t="s">
        <v>168</v>
      </c>
      <c r="AU177" s="237" t="s">
        <v>114</v>
      </c>
      <c r="AV177" s="234" t="s">
        <v>165</v>
      </c>
      <c r="AW177" s="234" t="s">
        <v>33</v>
      </c>
      <c r="AX177" s="234" t="s">
        <v>83</v>
      </c>
      <c r="AY177" s="237" t="s">
        <v>160</v>
      </c>
    </row>
    <row r="178" spans="2:65" s="126" customFormat="1" ht="28.95" customHeight="1">
      <c r="B178" s="127"/>
      <c r="C178" s="203" t="s">
        <v>229</v>
      </c>
      <c r="D178" s="203" t="s">
        <v>161</v>
      </c>
      <c r="E178" s="204" t="s">
        <v>230</v>
      </c>
      <c r="F178" s="321" t="s">
        <v>231</v>
      </c>
      <c r="G178" s="321"/>
      <c r="H178" s="321"/>
      <c r="I178" s="321"/>
      <c r="J178" s="205" t="s">
        <v>182</v>
      </c>
      <c r="K178" s="206">
        <v>730.25</v>
      </c>
      <c r="L178" s="317">
        <v>0</v>
      </c>
      <c r="M178" s="317"/>
      <c r="N178" s="318">
        <f>ROUND(L178*K178,2)</f>
        <v>0</v>
      </c>
      <c r="O178" s="318"/>
      <c r="P178" s="318"/>
      <c r="Q178" s="318"/>
      <c r="R178" s="130"/>
      <c r="T178" s="207" t="s">
        <v>5</v>
      </c>
      <c r="U178" s="208" t="s">
        <v>40</v>
      </c>
      <c r="V178" s="128"/>
      <c r="W178" s="209">
        <f>V178*K178</f>
        <v>0</v>
      </c>
      <c r="X178" s="209">
        <v>0</v>
      </c>
      <c r="Y178" s="209">
        <f>X178*K178</f>
        <v>0</v>
      </c>
      <c r="Z178" s="209">
        <v>0</v>
      </c>
      <c r="AA178" s="210">
        <f>Z178*K178</f>
        <v>0</v>
      </c>
      <c r="AR178" s="117" t="s">
        <v>165</v>
      </c>
      <c r="AT178" s="117" t="s">
        <v>161</v>
      </c>
      <c r="AU178" s="117" t="s">
        <v>114</v>
      </c>
      <c r="AY178" s="117" t="s">
        <v>160</v>
      </c>
      <c r="BE178" s="174">
        <f>IF(U178="základní",N178,0)</f>
        <v>0</v>
      </c>
      <c r="BF178" s="174">
        <f>IF(U178="snížená",N178,0)</f>
        <v>0</v>
      </c>
      <c r="BG178" s="174">
        <f>IF(U178="zákl. přenesená",N178,0)</f>
        <v>0</v>
      </c>
      <c r="BH178" s="174">
        <f>IF(U178="sníž. přenesená",N178,0)</f>
        <v>0</v>
      </c>
      <c r="BI178" s="174">
        <f>IF(U178="nulová",N178,0)</f>
        <v>0</v>
      </c>
      <c r="BJ178" s="117" t="s">
        <v>83</v>
      </c>
      <c r="BK178" s="174">
        <f>ROUND(L178*K178,2)</f>
        <v>0</v>
      </c>
      <c r="BL178" s="117" t="s">
        <v>165</v>
      </c>
      <c r="BM178" s="117" t="s">
        <v>232</v>
      </c>
    </row>
    <row r="179" spans="2:51" s="216" customFormat="1" ht="20.5" customHeight="1">
      <c r="B179" s="211"/>
      <c r="C179" s="212"/>
      <c r="D179" s="212"/>
      <c r="E179" s="213" t="s">
        <v>5</v>
      </c>
      <c r="F179" s="329" t="s">
        <v>233</v>
      </c>
      <c r="G179" s="330"/>
      <c r="H179" s="330"/>
      <c r="I179" s="330"/>
      <c r="J179" s="212"/>
      <c r="K179" s="214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16" customFormat="1" ht="20.5" customHeight="1">
      <c r="B180" s="211"/>
      <c r="C180" s="212"/>
      <c r="D180" s="212"/>
      <c r="E180" s="213" t="s">
        <v>5</v>
      </c>
      <c r="F180" s="331" t="s">
        <v>191</v>
      </c>
      <c r="G180" s="332"/>
      <c r="H180" s="332"/>
      <c r="I180" s="332"/>
      <c r="J180" s="212"/>
      <c r="K180" s="214" t="s">
        <v>5</v>
      </c>
      <c r="L180" s="212"/>
      <c r="M180" s="212"/>
      <c r="N180" s="212"/>
      <c r="O180" s="212"/>
      <c r="P180" s="212"/>
      <c r="Q180" s="212"/>
      <c r="R180" s="215"/>
      <c r="T180" s="217"/>
      <c r="U180" s="212"/>
      <c r="V180" s="212"/>
      <c r="W180" s="212"/>
      <c r="X180" s="212"/>
      <c r="Y180" s="212"/>
      <c r="Z180" s="212"/>
      <c r="AA180" s="218"/>
      <c r="AT180" s="219" t="s">
        <v>168</v>
      </c>
      <c r="AU180" s="219" t="s">
        <v>114</v>
      </c>
      <c r="AV180" s="216" t="s">
        <v>83</v>
      </c>
      <c r="AW180" s="216" t="s">
        <v>33</v>
      </c>
      <c r="AX180" s="216" t="s">
        <v>75</v>
      </c>
      <c r="AY180" s="219" t="s">
        <v>160</v>
      </c>
    </row>
    <row r="181" spans="2:51" s="225" customFormat="1" ht="20.5" customHeight="1">
      <c r="B181" s="220"/>
      <c r="C181" s="221"/>
      <c r="D181" s="221"/>
      <c r="E181" s="222" t="s">
        <v>5</v>
      </c>
      <c r="F181" s="333" t="s">
        <v>234</v>
      </c>
      <c r="G181" s="334"/>
      <c r="H181" s="334"/>
      <c r="I181" s="334"/>
      <c r="J181" s="221"/>
      <c r="K181" s="223">
        <v>543.375</v>
      </c>
      <c r="L181" s="221"/>
      <c r="M181" s="221"/>
      <c r="N181" s="221"/>
      <c r="O181" s="221"/>
      <c r="P181" s="221"/>
      <c r="Q181" s="221"/>
      <c r="R181" s="224"/>
      <c r="T181" s="226"/>
      <c r="U181" s="221"/>
      <c r="V181" s="221"/>
      <c r="W181" s="221"/>
      <c r="X181" s="221"/>
      <c r="Y181" s="221"/>
      <c r="Z181" s="221"/>
      <c r="AA181" s="227"/>
      <c r="AT181" s="228" t="s">
        <v>168</v>
      </c>
      <c r="AU181" s="228" t="s">
        <v>114</v>
      </c>
      <c r="AV181" s="225" t="s">
        <v>114</v>
      </c>
      <c r="AW181" s="225" t="s">
        <v>33</v>
      </c>
      <c r="AX181" s="225" t="s">
        <v>75</v>
      </c>
      <c r="AY181" s="228" t="s">
        <v>160</v>
      </c>
    </row>
    <row r="182" spans="2:51" s="216" customFormat="1" ht="20.5" customHeight="1">
      <c r="B182" s="211"/>
      <c r="C182" s="212"/>
      <c r="D182" s="212"/>
      <c r="E182" s="213" t="s">
        <v>5</v>
      </c>
      <c r="F182" s="331" t="s">
        <v>211</v>
      </c>
      <c r="G182" s="332"/>
      <c r="H182" s="332"/>
      <c r="I182" s="332"/>
      <c r="J182" s="212"/>
      <c r="K182" s="214" t="s">
        <v>5</v>
      </c>
      <c r="L182" s="212"/>
      <c r="M182" s="212"/>
      <c r="N182" s="212"/>
      <c r="O182" s="212"/>
      <c r="P182" s="212"/>
      <c r="Q182" s="212"/>
      <c r="R182" s="215"/>
      <c r="T182" s="217"/>
      <c r="U182" s="212"/>
      <c r="V182" s="212"/>
      <c r="W182" s="212"/>
      <c r="X182" s="212"/>
      <c r="Y182" s="212"/>
      <c r="Z182" s="212"/>
      <c r="AA182" s="218"/>
      <c r="AT182" s="219" t="s">
        <v>168</v>
      </c>
      <c r="AU182" s="219" t="s">
        <v>114</v>
      </c>
      <c r="AV182" s="216" t="s">
        <v>83</v>
      </c>
      <c r="AW182" s="216" t="s">
        <v>33</v>
      </c>
      <c r="AX182" s="216" t="s">
        <v>75</v>
      </c>
      <c r="AY182" s="219" t="s">
        <v>160</v>
      </c>
    </row>
    <row r="183" spans="2:51" s="225" customFormat="1" ht="20.5" customHeight="1">
      <c r="B183" s="220"/>
      <c r="C183" s="221"/>
      <c r="D183" s="221"/>
      <c r="E183" s="222" t="s">
        <v>5</v>
      </c>
      <c r="F183" s="333" t="s">
        <v>235</v>
      </c>
      <c r="G183" s="334"/>
      <c r="H183" s="334"/>
      <c r="I183" s="334"/>
      <c r="J183" s="221"/>
      <c r="K183" s="223">
        <v>186.875</v>
      </c>
      <c r="L183" s="221"/>
      <c r="M183" s="221"/>
      <c r="N183" s="221"/>
      <c r="O183" s="221"/>
      <c r="P183" s="221"/>
      <c r="Q183" s="221"/>
      <c r="R183" s="224"/>
      <c r="T183" s="226"/>
      <c r="U183" s="221"/>
      <c r="V183" s="221"/>
      <c r="W183" s="221"/>
      <c r="X183" s="221"/>
      <c r="Y183" s="221"/>
      <c r="Z183" s="221"/>
      <c r="AA183" s="227"/>
      <c r="AT183" s="228" t="s">
        <v>168</v>
      </c>
      <c r="AU183" s="228" t="s">
        <v>114</v>
      </c>
      <c r="AV183" s="225" t="s">
        <v>114</v>
      </c>
      <c r="AW183" s="225" t="s">
        <v>33</v>
      </c>
      <c r="AX183" s="225" t="s">
        <v>75</v>
      </c>
      <c r="AY183" s="228" t="s">
        <v>160</v>
      </c>
    </row>
    <row r="184" spans="2:51" s="234" customFormat="1" ht="20.5" customHeight="1">
      <c r="B184" s="229"/>
      <c r="C184" s="230"/>
      <c r="D184" s="230"/>
      <c r="E184" s="231" t="s">
        <v>5</v>
      </c>
      <c r="F184" s="319" t="s">
        <v>170</v>
      </c>
      <c r="G184" s="320"/>
      <c r="H184" s="320"/>
      <c r="I184" s="320"/>
      <c r="J184" s="230"/>
      <c r="K184" s="232">
        <v>730.25</v>
      </c>
      <c r="L184" s="230"/>
      <c r="M184" s="230"/>
      <c r="N184" s="230"/>
      <c r="O184" s="230"/>
      <c r="P184" s="230"/>
      <c r="Q184" s="230"/>
      <c r="R184" s="233"/>
      <c r="T184" s="235"/>
      <c r="U184" s="230"/>
      <c r="V184" s="230"/>
      <c r="W184" s="230"/>
      <c r="X184" s="230"/>
      <c r="Y184" s="230"/>
      <c r="Z184" s="230"/>
      <c r="AA184" s="236"/>
      <c r="AT184" s="237" t="s">
        <v>168</v>
      </c>
      <c r="AU184" s="237" t="s">
        <v>114</v>
      </c>
      <c r="AV184" s="234" t="s">
        <v>165</v>
      </c>
      <c r="AW184" s="234" t="s">
        <v>33</v>
      </c>
      <c r="AX184" s="234" t="s">
        <v>83</v>
      </c>
      <c r="AY184" s="237" t="s">
        <v>160</v>
      </c>
    </row>
    <row r="185" spans="2:65" s="126" customFormat="1" ht="20.5" customHeight="1">
      <c r="B185" s="127"/>
      <c r="C185" s="247" t="s">
        <v>236</v>
      </c>
      <c r="D185" s="247" t="s">
        <v>237</v>
      </c>
      <c r="E185" s="248" t="s">
        <v>238</v>
      </c>
      <c r="F185" s="322" t="s">
        <v>239</v>
      </c>
      <c r="G185" s="322"/>
      <c r="H185" s="322"/>
      <c r="I185" s="322"/>
      <c r="J185" s="249" t="s">
        <v>240</v>
      </c>
      <c r="K185" s="250">
        <v>1431.29</v>
      </c>
      <c r="L185" s="323">
        <v>0</v>
      </c>
      <c r="M185" s="323"/>
      <c r="N185" s="324">
        <f>ROUND(L185*K185,2)</f>
        <v>0</v>
      </c>
      <c r="O185" s="318"/>
      <c r="P185" s="318"/>
      <c r="Q185" s="318"/>
      <c r="R185" s="130"/>
      <c r="T185" s="207" t="s">
        <v>5</v>
      </c>
      <c r="U185" s="208" t="s">
        <v>40</v>
      </c>
      <c r="V185" s="128"/>
      <c r="W185" s="209">
        <f>V185*K185</f>
        <v>0</v>
      </c>
      <c r="X185" s="209">
        <v>1</v>
      </c>
      <c r="Y185" s="209">
        <f>X185*K185</f>
        <v>1431.29</v>
      </c>
      <c r="Z185" s="209">
        <v>0</v>
      </c>
      <c r="AA185" s="210">
        <f>Z185*K185</f>
        <v>0</v>
      </c>
      <c r="AR185" s="117" t="s">
        <v>213</v>
      </c>
      <c r="AT185" s="117" t="s">
        <v>237</v>
      </c>
      <c r="AU185" s="117" t="s">
        <v>114</v>
      </c>
      <c r="AY185" s="117" t="s">
        <v>160</v>
      </c>
      <c r="BE185" s="174">
        <f>IF(U185="základní",N185,0)</f>
        <v>0</v>
      </c>
      <c r="BF185" s="174">
        <f>IF(U185="snížená",N185,0)</f>
        <v>0</v>
      </c>
      <c r="BG185" s="174">
        <f>IF(U185="zákl. přenesená",N185,0)</f>
        <v>0</v>
      </c>
      <c r="BH185" s="174">
        <f>IF(U185="sníž. přenesená",N185,0)</f>
        <v>0</v>
      </c>
      <c r="BI185" s="174">
        <f>IF(U185="nulová",N185,0)</f>
        <v>0</v>
      </c>
      <c r="BJ185" s="117" t="s">
        <v>83</v>
      </c>
      <c r="BK185" s="174">
        <f>ROUND(L185*K185,2)</f>
        <v>0</v>
      </c>
      <c r="BL185" s="117" t="s">
        <v>165</v>
      </c>
      <c r="BM185" s="117" t="s">
        <v>241</v>
      </c>
    </row>
    <row r="186" spans="2:51" s="216" customFormat="1" ht="20.5" customHeight="1">
      <c r="B186" s="211"/>
      <c r="C186" s="212"/>
      <c r="D186" s="212"/>
      <c r="E186" s="213" t="s">
        <v>5</v>
      </c>
      <c r="F186" s="329" t="s">
        <v>233</v>
      </c>
      <c r="G186" s="330"/>
      <c r="H186" s="330"/>
      <c r="I186" s="330"/>
      <c r="J186" s="212"/>
      <c r="K186" s="214" t="s">
        <v>5</v>
      </c>
      <c r="L186" s="212"/>
      <c r="M186" s="212"/>
      <c r="N186" s="212"/>
      <c r="O186" s="212"/>
      <c r="P186" s="212"/>
      <c r="Q186" s="212"/>
      <c r="R186" s="215"/>
      <c r="T186" s="217"/>
      <c r="U186" s="212"/>
      <c r="V186" s="212"/>
      <c r="W186" s="212"/>
      <c r="X186" s="212"/>
      <c r="Y186" s="212"/>
      <c r="Z186" s="212"/>
      <c r="AA186" s="218"/>
      <c r="AT186" s="219" t="s">
        <v>168</v>
      </c>
      <c r="AU186" s="219" t="s">
        <v>114</v>
      </c>
      <c r="AV186" s="216" t="s">
        <v>83</v>
      </c>
      <c r="AW186" s="216" t="s">
        <v>33</v>
      </c>
      <c r="AX186" s="216" t="s">
        <v>75</v>
      </c>
      <c r="AY186" s="219" t="s">
        <v>160</v>
      </c>
    </row>
    <row r="187" spans="2:51" s="216" customFormat="1" ht="20.5" customHeight="1">
      <c r="B187" s="211"/>
      <c r="C187" s="212"/>
      <c r="D187" s="212"/>
      <c r="E187" s="213" t="s">
        <v>5</v>
      </c>
      <c r="F187" s="331" t="s">
        <v>191</v>
      </c>
      <c r="G187" s="332"/>
      <c r="H187" s="332"/>
      <c r="I187" s="332"/>
      <c r="J187" s="212"/>
      <c r="K187" s="214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221"/>
      <c r="D188" s="221"/>
      <c r="E188" s="222" t="s">
        <v>5</v>
      </c>
      <c r="F188" s="333" t="s">
        <v>242</v>
      </c>
      <c r="G188" s="334"/>
      <c r="H188" s="334"/>
      <c r="I188" s="334"/>
      <c r="J188" s="221"/>
      <c r="K188" s="223">
        <v>1065.015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212"/>
      <c r="D189" s="212"/>
      <c r="E189" s="213" t="s">
        <v>5</v>
      </c>
      <c r="F189" s="331" t="s">
        <v>211</v>
      </c>
      <c r="G189" s="332"/>
      <c r="H189" s="332"/>
      <c r="I189" s="332"/>
      <c r="J189" s="212"/>
      <c r="K189" s="214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221"/>
      <c r="D190" s="221"/>
      <c r="E190" s="222" t="s">
        <v>5</v>
      </c>
      <c r="F190" s="333" t="s">
        <v>243</v>
      </c>
      <c r="G190" s="334"/>
      <c r="H190" s="334"/>
      <c r="I190" s="334"/>
      <c r="J190" s="221"/>
      <c r="K190" s="223">
        <v>366.275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230"/>
      <c r="D191" s="230"/>
      <c r="E191" s="231" t="s">
        <v>5</v>
      </c>
      <c r="F191" s="319" t="s">
        <v>170</v>
      </c>
      <c r="G191" s="320"/>
      <c r="H191" s="320"/>
      <c r="I191" s="320"/>
      <c r="J191" s="230"/>
      <c r="K191" s="232">
        <v>1431.29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0.5" customHeight="1">
      <c r="B192" s="127"/>
      <c r="C192" s="203" t="s">
        <v>244</v>
      </c>
      <c r="D192" s="203" t="s">
        <v>161</v>
      </c>
      <c r="E192" s="204" t="s">
        <v>245</v>
      </c>
      <c r="F192" s="321" t="s">
        <v>246</v>
      </c>
      <c r="G192" s="321"/>
      <c r="H192" s="321"/>
      <c r="I192" s="321"/>
      <c r="J192" s="205" t="s">
        <v>182</v>
      </c>
      <c r="K192" s="206">
        <v>580.84</v>
      </c>
      <c r="L192" s="317">
        <v>0</v>
      </c>
      <c r="M192" s="317"/>
      <c r="N192" s="318">
        <f>ROUND(L192*K192,2)</f>
        <v>0</v>
      </c>
      <c r="O192" s="318"/>
      <c r="P192" s="318"/>
      <c r="Q192" s="318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247</v>
      </c>
    </row>
    <row r="193" spans="2:51" s="216" customFormat="1" ht="20.5" customHeight="1">
      <c r="B193" s="211"/>
      <c r="C193" s="212"/>
      <c r="D193" s="212"/>
      <c r="E193" s="213" t="s">
        <v>5</v>
      </c>
      <c r="F193" s="329" t="s">
        <v>248</v>
      </c>
      <c r="G193" s="330"/>
      <c r="H193" s="330"/>
      <c r="I193" s="330"/>
      <c r="J193" s="212"/>
      <c r="K193" s="214" t="s">
        <v>5</v>
      </c>
      <c r="L193" s="212"/>
      <c r="M193" s="212"/>
      <c r="N193" s="212"/>
      <c r="O193" s="212"/>
      <c r="P193" s="212"/>
      <c r="Q193" s="212"/>
      <c r="R193" s="215"/>
      <c r="T193" s="217"/>
      <c r="U193" s="212"/>
      <c r="V193" s="212"/>
      <c r="W193" s="212"/>
      <c r="X193" s="212"/>
      <c r="Y193" s="212"/>
      <c r="Z193" s="212"/>
      <c r="AA193" s="218"/>
      <c r="AT193" s="219" t="s">
        <v>168</v>
      </c>
      <c r="AU193" s="219" t="s">
        <v>114</v>
      </c>
      <c r="AV193" s="216" t="s">
        <v>83</v>
      </c>
      <c r="AW193" s="216" t="s">
        <v>33</v>
      </c>
      <c r="AX193" s="216" t="s">
        <v>75</v>
      </c>
      <c r="AY193" s="219" t="s">
        <v>160</v>
      </c>
    </row>
    <row r="194" spans="2:51" s="225" customFormat="1" ht="20.5" customHeight="1">
      <c r="B194" s="220"/>
      <c r="C194" s="221"/>
      <c r="D194" s="221"/>
      <c r="E194" s="222" t="s">
        <v>5</v>
      </c>
      <c r="F194" s="333" t="s">
        <v>185</v>
      </c>
      <c r="G194" s="334"/>
      <c r="H194" s="334"/>
      <c r="I194" s="334"/>
      <c r="J194" s="221"/>
      <c r="K194" s="223">
        <v>580.84</v>
      </c>
      <c r="L194" s="221"/>
      <c r="M194" s="221"/>
      <c r="N194" s="221"/>
      <c r="O194" s="221"/>
      <c r="P194" s="221"/>
      <c r="Q194" s="221"/>
      <c r="R194" s="224"/>
      <c r="T194" s="226"/>
      <c r="U194" s="221"/>
      <c r="V194" s="221"/>
      <c r="W194" s="221"/>
      <c r="X194" s="221"/>
      <c r="Y194" s="221"/>
      <c r="Z194" s="221"/>
      <c r="AA194" s="227"/>
      <c r="AT194" s="228" t="s">
        <v>168</v>
      </c>
      <c r="AU194" s="228" t="s">
        <v>114</v>
      </c>
      <c r="AV194" s="225" t="s">
        <v>114</v>
      </c>
      <c r="AW194" s="225" t="s">
        <v>33</v>
      </c>
      <c r="AX194" s="225" t="s">
        <v>75</v>
      </c>
      <c r="AY194" s="228" t="s">
        <v>160</v>
      </c>
    </row>
    <row r="195" spans="2:51" s="234" customFormat="1" ht="20.5" customHeight="1">
      <c r="B195" s="229"/>
      <c r="C195" s="230"/>
      <c r="D195" s="230"/>
      <c r="E195" s="231" t="s">
        <v>5</v>
      </c>
      <c r="F195" s="319" t="s">
        <v>170</v>
      </c>
      <c r="G195" s="320"/>
      <c r="H195" s="320"/>
      <c r="I195" s="320"/>
      <c r="J195" s="230"/>
      <c r="K195" s="232">
        <v>580.84</v>
      </c>
      <c r="L195" s="230"/>
      <c r="M195" s="230"/>
      <c r="N195" s="230"/>
      <c r="O195" s="230"/>
      <c r="P195" s="230"/>
      <c r="Q195" s="230"/>
      <c r="R195" s="233"/>
      <c r="T195" s="235"/>
      <c r="U195" s="230"/>
      <c r="V195" s="230"/>
      <c r="W195" s="230"/>
      <c r="X195" s="230"/>
      <c r="Y195" s="230"/>
      <c r="Z195" s="230"/>
      <c r="AA195" s="236"/>
      <c r="AT195" s="237" t="s">
        <v>168</v>
      </c>
      <c r="AU195" s="237" t="s">
        <v>114</v>
      </c>
      <c r="AV195" s="234" t="s">
        <v>165</v>
      </c>
      <c r="AW195" s="234" t="s">
        <v>33</v>
      </c>
      <c r="AX195" s="234" t="s">
        <v>83</v>
      </c>
      <c r="AY195" s="237" t="s">
        <v>160</v>
      </c>
    </row>
    <row r="196" spans="2:65" s="126" customFormat="1" ht="28.95" customHeight="1">
      <c r="B196" s="127"/>
      <c r="C196" s="203" t="s">
        <v>249</v>
      </c>
      <c r="D196" s="203" t="s">
        <v>161</v>
      </c>
      <c r="E196" s="204" t="s">
        <v>250</v>
      </c>
      <c r="F196" s="321" t="s">
        <v>251</v>
      </c>
      <c r="G196" s="321"/>
      <c r="H196" s="321"/>
      <c r="I196" s="321"/>
      <c r="J196" s="205" t="s">
        <v>240</v>
      </c>
      <c r="K196" s="206">
        <v>1921.932</v>
      </c>
      <c r="L196" s="317">
        <v>0</v>
      </c>
      <c r="M196" s="317"/>
      <c r="N196" s="318">
        <f>ROUND(L196*K196,2)</f>
        <v>0</v>
      </c>
      <c r="O196" s="318"/>
      <c r="P196" s="318"/>
      <c r="Q196" s="318"/>
      <c r="R196" s="130"/>
      <c r="T196" s="207" t="s">
        <v>5</v>
      </c>
      <c r="U196" s="208" t="s">
        <v>40</v>
      </c>
      <c r="V196" s="128"/>
      <c r="W196" s="209">
        <f>V196*K196</f>
        <v>0</v>
      </c>
      <c r="X196" s="209">
        <v>0</v>
      </c>
      <c r="Y196" s="209">
        <f>X196*K196</f>
        <v>0</v>
      </c>
      <c r="Z196" s="209">
        <v>0</v>
      </c>
      <c r="AA196" s="210">
        <f>Z196*K196</f>
        <v>0</v>
      </c>
      <c r="AR196" s="117" t="s">
        <v>165</v>
      </c>
      <c r="AT196" s="117" t="s">
        <v>161</v>
      </c>
      <c r="AU196" s="117" t="s">
        <v>114</v>
      </c>
      <c r="AY196" s="117" t="s">
        <v>160</v>
      </c>
      <c r="BE196" s="174">
        <f>IF(U196="základní",N196,0)</f>
        <v>0</v>
      </c>
      <c r="BF196" s="174">
        <f>IF(U196="snížená",N196,0)</f>
        <v>0</v>
      </c>
      <c r="BG196" s="174">
        <f>IF(U196="zákl. přenesená",N196,0)</f>
        <v>0</v>
      </c>
      <c r="BH196" s="174">
        <f>IF(U196="sníž. přenesená",N196,0)</f>
        <v>0</v>
      </c>
      <c r="BI196" s="174">
        <f>IF(U196="nulová",N196,0)</f>
        <v>0</v>
      </c>
      <c r="BJ196" s="117" t="s">
        <v>83</v>
      </c>
      <c r="BK196" s="174">
        <f>ROUND(L196*K196,2)</f>
        <v>0</v>
      </c>
      <c r="BL196" s="117" t="s">
        <v>165</v>
      </c>
      <c r="BM196" s="117" t="s">
        <v>252</v>
      </c>
    </row>
    <row r="197" spans="2:51" s="216" customFormat="1" ht="28.95" customHeight="1">
      <c r="B197" s="211"/>
      <c r="C197" s="212"/>
      <c r="D197" s="212"/>
      <c r="E197" s="213" t="s">
        <v>5</v>
      </c>
      <c r="F197" s="329" t="s">
        <v>227</v>
      </c>
      <c r="G197" s="330"/>
      <c r="H197" s="330"/>
      <c r="I197" s="330"/>
      <c r="J197" s="212"/>
      <c r="K197" s="214" t="s">
        <v>5</v>
      </c>
      <c r="L197" s="212"/>
      <c r="M197" s="212"/>
      <c r="N197" s="212"/>
      <c r="O197" s="212"/>
      <c r="P197" s="212"/>
      <c r="Q197" s="212"/>
      <c r="R197" s="215"/>
      <c r="T197" s="217"/>
      <c r="U197" s="212"/>
      <c r="V197" s="212"/>
      <c r="W197" s="212"/>
      <c r="X197" s="212"/>
      <c r="Y197" s="212"/>
      <c r="Z197" s="212"/>
      <c r="AA197" s="218"/>
      <c r="AT197" s="219" t="s">
        <v>168</v>
      </c>
      <c r="AU197" s="219" t="s">
        <v>114</v>
      </c>
      <c r="AV197" s="216" t="s">
        <v>83</v>
      </c>
      <c r="AW197" s="216" t="s">
        <v>33</v>
      </c>
      <c r="AX197" s="216" t="s">
        <v>75</v>
      </c>
      <c r="AY197" s="219" t="s">
        <v>160</v>
      </c>
    </row>
    <row r="198" spans="2:51" s="225" customFormat="1" ht="20.5" customHeight="1">
      <c r="B198" s="220"/>
      <c r="C198" s="221"/>
      <c r="D198" s="221"/>
      <c r="E198" s="222" t="s">
        <v>5</v>
      </c>
      <c r="F198" s="333" t="s">
        <v>253</v>
      </c>
      <c r="G198" s="334"/>
      <c r="H198" s="334"/>
      <c r="I198" s="334"/>
      <c r="J198" s="221"/>
      <c r="K198" s="223">
        <v>1921.932</v>
      </c>
      <c r="L198" s="221"/>
      <c r="M198" s="221"/>
      <c r="N198" s="221"/>
      <c r="O198" s="221"/>
      <c r="P198" s="221"/>
      <c r="Q198" s="221"/>
      <c r="R198" s="224"/>
      <c r="T198" s="226"/>
      <c r="U198" s="221"/>
      <c r="V198" s="221"/>
      <c r="W198" s="221"/>
      <c r="X198" s="221"/>
      <c r="Y198" s="221"/>
      <c r="Z198" s="221"/>
      <c r="AA198" s="227"/>
      <c r="AT198" s="228" t="s">
        <v>168</v>
      </c>
      <c r="AU198" s="228" t="s">
        <v>114</v>
      </c>
      <c r="AV198" s="225" t="s">
        <v>114</v>
      </c>
      <c r="AW198" s="225" t="s">
        <v>33</v>
      </c>
      <c r="AX198" s="225" t="s">
        <v>75</v>
      </c>
      <c r="AY198" s="228" t="s">
        <v>160</v>
      </c>
    </row>
    <row r="199" spans="2:51" s="234" customFormat="1" ht="20.5" customHeight="1">
      <c r="B199" s="229"/>
      <c r="C199" s="230"/>
      <c r="D199" s="230"/>
      <c r="E199" s="231" t="s">
        <v>5</v>
      </c>
      <c r="F199" s="319" t="s">
        <v>170</v>
      </c>
      <c r="G199" s="320"/>
      <c r="H199" s="320"/>
      <c r="I199" s="320"/>
      <c r="J199" s="230"/>
      <c r="K199" s="232">
        <v>1921.932</v>
      </c>
      <c r="L199" s="230"/>
      <c r="M199" s="230"/>
      <c r="N199" s="230"/>
      <c r="O199" s="230"/>
      <c r="P199" s="230"/>
      <c r="Q199" s="230"/>
      <c r="R199" s="233"/>
      <c r="T199" s="235"/>
      <c r="U199" s="230"/>
      <c r="V199" s="230"/>
      <c r="W199" s="230"/>
      <c r="X199" s="230"/>
      <c r="Y199" s="230"/>
      <c r="Z199" s="230"/>
      <c r="AA199" s="236"/>
      <c r="AT199" s="237" t="s">
        <v>168</v>
      </c>
      <c r="AU199" s="237" t="s">
        <v>114</v>
      </c>
      <c r="AV199" s="234" t="s">
        <v>165</v>
      </c>
      <c r="AW199" s="234" t="s">
        <v>33</v>
      </c>
      <c r="AX199" s="234" t="s">
        <v>83</v>
      </c>
      <c r="AY199" s="237" t="s">
        <v>160</v>
      </c>
    </row>
    <row r="200" spans="2:65" s="126" customFormat="1" ht="40.15" customHeight="1">
      <c r="B200" s="127"/>
      <c r="C200" s="203" t="s">
        <v>11</v>
      </c>
      <c r="D200" s="203" t="s">
        <v>161</v>
      </c>
      <c r="E200" s="204" t="s">
        <v>254</v>
      </c>
      <c r="F200" s="321" t="s">
        <v>255</v>
      </c>
      <c r="G200" s="321"/>
      <c r="H200" s="321"/>
      <c r="I200" s="321"/>
      <c r="J200" s="205" t="s">
        <v>164</v>
      </c>
      <c r="K200" s="206">
        <v>805</v>
      </c>
      <c r="L200" s="317">
        <v>0</v>
      </c>
      <c r="M200" s="317"/>
      <c r="N200" s="318">
        <f>ROUND(L200*K200,2)</f>
        <v>0</v>
      </c>
      <c r="O200" s="318"/>
      <c r="P200" s="318"/>
      <c r="Q200" s="318"/>
      <c r="R200" s="130"/>
      <c r="T200" s="207" t="s">
        <v>5</v>
      </c>
      <c r="U200" s="208" t="s">
        <v>40</v>
      </c>
      <c r="V200" s="128"/>
      <c r="W200" s="209">
        <f>V200*K200</f>
        <v>0</v>
      </c>
      <c r="X200" s="209">
        <v>0</v>
      </c>
      <c r="Y200" s="209">
        <f>X200*K200</f>
        <v>0</v>
      </c>
      <c r="Z200" s="209">
        <v>0</v>
      </c>
      <c r="AA200" s="210">
        <f>Z200*K200</f>
        <v>0</v>
      </c>
      <c r="AR200" s="117" t="s">
        <v>165</v>
      </c>
      <c r="AT200" s="117" t="s">
        <v>161</v>
      </c>
      <c r="AU200" s="117" t="s">
        <v>114</v>
      </c>
      <c r="AY200" s="117" t="s">
        <v>160</v>
      </c>
      <c r="BE200" s="174">
        <f>IF(U200="základní",N200,0)</f>
        <v>0</v>
      </c>
      <c r="BF200" s="174">
        <f>IF(U200="snížená",N200,0)</f>
        <v>0</v>
      </c>
      <c r="BG200" s="174">
        <f>IF(U200="zákl. přenesená",N200,0)</f>
        <v>0</v>
      </c>
      <c r="BH200" s="174">
        <f>IF(U200="sníž. přenesená",N200,0)</f>
        <v>0</v>
      </c>
      <c r="BI200" s="174">
        <f>IF(U200="nulová",N200,0)</f>
        <v>0</v>
      </c>
      <c r="BJ200" s="117" t="s">
        <v>83</v>
      </c>
      <c r="BK200" s="174">
        <f>ROUND(L200*K200,2)</f>
        <v>0</v>
      </c>
      <c r="BL200" s="117" t="s">
        <v>165</v>
      </c>
      <c r="BM200" s="117" t="s">
        <v>256</v>
      </c>
    </row>
    <row r="201" spans="2:51" s="216" customFormat="1" ht="20.5" customHeight="1">
      <c r="B201" s="211"/>
      <c r="C201" s="212"/>
      <c r="D201" s="212"/>
      <c r="E201" s="213" t="s">
        <v>5</v>
      </c>
      <c r="F201" s="329" t="s">
        <v>257</v>
      </c>
      <c r="G201" s="330"/>
      <c r="H201" s="330"/>
      <c r="I201" s="330"/>
      <c r="J201" s="212"/>
      <c r="K201" s="214" t="s">
        <v>5</v>
      </c>
      <c r="L201" s="212"/>
      <c r="M201" s="212"/>
      <c r="N201" s="212"/>
      <c r="O201" s="212"/>
      <c r="P201" s="212"/>
      <c r="Q201" s="212"/>
      <c r="R201" s="215"/>
      <c r="T201" s="217"/>
      <c r="U201" s="212"/>
      <c r="V201" s="212"/>
      <c r="W201" s="212"/>
      <c r="X201" s="212"/>
      <c r="Y201" s="212"/>
      <c r="Z201" s="212"/>
      <c r="AA201" s="218"/>
      <c r="AT201" s="219" t="s">
        <v>168</v>
      </c>
      <c r="AU201" s="219" t="s">
        <v>114</v>
      </c>
      <c r="AV201" s="216" t="s">
        <v>83</v>
      </c>
      <c r="AW201" s="216" t="s">
        <v>33</v>
      </c>
      <c r="AX201" s="216" t="s">
        <v>75</v>
      </c>
      <c r="AY201" s="219" t="s">
        <v>160</v>
      </c>
    </row>
    <row r="202" spans="2:51" s="225" customFormat="1" ht="20.5" customHeight="1">
      <c r="B202" s="220"/>
      <c r="C202" s="221"/>
      <c r="D202" s="221"/>
      <c r="E202" s="222" t="s">
        <v>5</v>
      </c>
      <c r="F202" s="333" t="s">
        <v>258</v>
      </c>
      <c r="G202" s="334"/>
      <c r="H202" s="334"/>
      <c r="I202" s="334"/>
      <c r="J202" s="221"/>
      <c r="K202" s="223">
        <v>805</v>
      </c>
      <c r="L202" s="221"/>
      <c r="M202" s="221"/>
      <c r="N202" s="221"/>
      <c r="O202" s="221"/>
      <c r="P202" s="221"/>
      <c r="Q202" s="221"/>
      <c r="R202" s="224"/>
      <c r="T202" s="226"/>
      <c r="U202" s="221"/>
      <c r="V202" s="221"/>
      <c r="W202" s="221"/>
      <c r="X202" s="221"/>
      <c r="Y202" s="221"/>
      <c r="Z202" s="221"/>
      <c r="AA202" s="227"/>
      <c r="AT202" s="228" t="s">
        <v>168</v>
      </c>
      <c r="AU202" s="228" t="s">
        <v>114</v>
      </c>
      <c r="AV202" s="225" t="s">
        <v>114</v>
      </c>
      <c r="AW202" s="225" t="s">
        <v>33</v>
      </c>
      <c r="AX202" s="225" t="s">
        <v>75</v>
      </c>
      <c r="AY202" s="228" t="s">
        <v>160</v>
      </c>
    </row>
    <row r="203" spans="2:51" s="234" customFormat="1" ht="20.5" customHeight="1">
      <c r="B203" s="229"/>
      <c r="C203" s="230"/>
      <c r="D203" s="230"/>
      <c r="E203" s="231" t="s">
        <v>5</v>
      </c>
      <c r="F203" s="319" t="s">
        <v>170</v>
      </c>
      <c r="G203" s="320"/>
      <c r="H203" s="320"/>
      <c r="I203" s="320"/>
      <c r="J203" s="230"/>
      <c r="K203" s="232">
        <v>805</v>
      </c>
      <c r="L203" s="230"/>
      <c r="M203" s="230"/>
      <c r="N203" s="230"/>
      <c r="O203" s="230"/>
      <c r="P203" s="230"/>
      <c r="Q203" s="230"/>
      <c r="R203" s="233"/>
      <c r="T203" s="235"/>
      <c r="U203" s="230"/>
      <c r="V203" s="230"/>
      <c r="W203" s="230"/>
      <c r="X203" s="230"/>
      <c r="Y203" s="230"/>
      <c r="Z203" s="230"/>
      <c r="AA203" s="236"/>
      <c r="AT203" s="237" t="s">
        <v>168</v>
      </c>
      <c r="AU203" s="237" t="s">
        <v>114</v>
      </c>
      <c r="AV203" s="234" t="s">
        <v>165</v>
      </c>
      <c r="AW203" s="234" t="s">
        <v>33</v>
      </c>
      <c r="AX203" s="234" t="s">
        <v>83</v>
      </c>
      <c r="AY203" s="237" t="s">
        <v>160</v>
      </c>
    </row>
    <row r="204" spans="2:65" s="126" customFormat="1" ht="40.15" customHeight="1">
      <c r="B204" s="127"/>
      <c r="C204" s="203" t="s">
        <v>259</v>
      </c>
      <c r="D204" s="203" t="s">
        <v>161</v>
      </c>
      <c r="E204" s="204" t="s">
        <v>260</v>
      </c>
      <c r="F204" s="321" t="s">
        <v>261</v>
      </c>
      <c r="G204" s="321"/>
      <c r="H204" s="321"/>
      <c r="I204" s="321"/>
      <c r="J204" s="205" t="s">
        <v>164</v>
      </c>
      <c r="K204" s="206">
        <v>2501.7</v>
      </c>
      <c r="L204" s="317">
        <v>0</v>
      </c>
      <c r="M204" s="317"/>
      <c r="N204" s="318">
        <f>ROUND(L204*K204,2)</f>
        <v>0</v>
      </c>
      <c r="O204" s="318"/>
      <c r="P204" s="318"/>
      <c r="Q204" s="318"/>
      <c r="R204" s="130"/>
      <c r="T204" s="207" t="s">
        <v>5</v>
      </c>
      <c r="U204" s="208" t="s">
        <v>40</v>
      </c>
      <c r="V204" s="128"/>
      <c r="W204" s="209">
        <f>V204*K204</f>
        <v>0</v>
      </c>
      <c r="X204" s="209">
        <v>0</v>
      </c>
      <c r="Y204" s="209">
        <f>X204*K204</f>
        <v>0</v>
      </c>
      <c r="Z204" s="209">
        <v>0</v>
      </c>
      <c r="AA204" s="210">
        <f>Z204*K204</f>
        <v>0</v>
      </c>
      <c r="AR204" s="117" t="s">
        <v>165</v>
      </c>
      <c r="AT204" s="117" t="s">
        <v>161</v>
      </c>
      <c r="AU204" s="117" t="s">
        <v>114</v>
      </c>
      <c r="AY204" s="117" t="s">
        <v>160</v>
      </c>
      <c r="BE204" s="174">
        <f>IF(U204="základní",N204,0)</f>
        <v>0</v>
      </c>
      <c r="BF204" s="174">
        <f>IF(U204="snížená",N204,0)</f>
        <v>0</v>
      </c>
      <c r="BG204" s="174">
        <f>IF(U204="zákl. přenesená",N204,0)</f>
        <v>0</v>
      </c>
      <c r="BH204" s="174">
        <f>IF(U204="sníž. přenesená",N204,0)</f>
        <v>0</v>
      </c>
      <c r="BI204" s="174">
        <f>IF(U204="nulová",N204,0)</f>
        <v>0</v>
      </c>
      <c r="BJ204" s="117" t="s">
        <v>83</v>
      </c>
      <c r="BK204" s="174">
        <f>ROUND(L204*K204,2)</f>
        <v>0</v>
      </c>
      <c r="BL204" s="117" t="s">
        <v>165</v>
      </c>
      <c r="BM204" s="117" t="s">
        <v>262</v>
      </c>
    </row>
    <row r="205" spans="2:51" s="216" customFormat="1" ht="28.95" customHeight="1">
      <c r="B205" s="211"/>
      <c r="C205" s="212"/>
      <c r="D205" s="212"/>
      <c r="E205" s="213" t="s">
        <v>5</v>
      </c>
      <c r="F205" s="329" t="s">
        <v>263</v>
      </c>
      <c r="G205" s="330"/>
      <c r="H205" s="330"/>
      <c r="I205" s="330"/>
      <c r="J205" s="212"/>
      <c r="K205" s="214" t="s">
        <v>5</v>
      </c>
      <c r="L205" s="212"/>
      <c r="M205" s="212"/>
      <c r="N205" s="212"/>
      <c r="O205" s="212"/>
      <c r="P205" s="212"/>
      <c r="Q205" s="212"/>
      <c r="R205" s="215"/>
      <c r="T205" s="217"/>
      <c r="U205" s="212"/>
      <c r="V205" s="212"/>
      <c r="W205" s="212"/>
      <c r="X205" s="212"/>
      <c r="Y205" s="212"/>
      <c r="Z205" s="212"/>
      <c r="AA205" s="218"/>
      <c r="AT205" s="219" t="s">
        <v>168</v>
      </c>
      <c r="AU205" s="219" t="s">
        <v>114</v>
      </c>
      <c r="AV205" s="216" t="s">
        <v>83</v>
      </c>
      <c r="AW205" s="216" t="s">
        <v>33</v>
      </c>
      <c r="AX205" s="216" t="s">
        <v>75</v>
      </c>
      <c r="AY205" s="219" t="s">
        <v>160</v>
      </c>
    </row>
    <row r="206" spans="2:51" s="225" customFormat="1" ht="20.5" customHeight="1">
      <c r="B206" s="220"/>
      <c r="C206" s="221"/>
      <c r="D206" s="221"/>
      <c r="E206" s="222" t="s">
        <v>5</v>
      </c>
      <c r="F206" s="333" t="s">
        <v>264</v>
      </c>
      <c r="G206" s="334"/>
      <c r="H206" s="334"/>
      <c r="I206" s="334"/>
      <c r="J206" s="221"/>
      <c r="K206" s="223">
        <v>2501.7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34" customFormat="1" ht="20.5" customHeight="1">
      <c r="B207" s="229"/>
      <c r="C207" s="230"/>
      <c r="D207" s="230"/>
      <c r="E207" s="231" t="s">
        <v>5</v>
      </c>
      <c r="F207" s="319" t="s">
        <v>170</v>
      </c>
      <c r="G207" s="320"/>
      <c r="H207" s="320"/>
      <c r="I207" s="320"/>
      <c r="J207" s="230"/>
      <c r="K207" s="232">
        <v>2501.7</v>
      </c>
      <c r="L207" s="230"/>
      <c r="M207" s="230"/>
      <c r="N207" s="230"/>
      <c r="O207" s="230"/>
      <c r="P207" s="230"/>
      <c r="Q207" s="230"/>
      <c r="R207" s="233"/>
      <c r="T207" s="235"/>
      <c r="U207" s="230"/>
      <c r="V207" s="230"/>
      <c r="W207" s="230"/>
      <c r="X207" s="230"/>
      <c r="Y207" s="230"/>
      <c r="Z207" s="230"/>
      <c r="AA207" s="236"/>
      <c r="AT207" s="237" t="s">
        <v>168</v>
      </c>
      <c r="AU207" s="237" t="s">
        <v>114</v>
      </c>
      <c r="AV207" s="234" t="s">
        <v>165</v>
      </c>
      <c r="AW207" s="234" t="s">
        <v>33</v>
      </c>
      <c r="AX207" s="234" t="s">
        <v>83</v>
      </c>
      <c r="AY207" s="237" t="s">
        <v>160</v>
      </c>
    </row>
    <row r="208" spans="2:63" s="195" customFormat="1" ht="29.85" customHeight="1">
      <c r="B208" s="191"/>
      <c r="C208" s="192"/>
      <c r="D208" s="202" t="s">
        <v>127</v>
      </c>
      <c r="E208" s="202"/>
      <c r="F208" s="202"/>
      <c r="G208" s="202"/>
      <c r="H208" s="202"/>
      <c r="I208" s="202"/>
      <c r="J208" s="202"/>
      <c r="K208" s="202"/>
      <c r="L208" s="202"/>
      <c r="M208" s="202"/>
      <c r="N208" s="313">
        <f>BK208</f>
        <v>0</v>
      </c>
      <c r="O208" s="314"/>
      <c r="P208" s="314"/>
      <c r="Q208" s="314"/>
      <c r="R208" s="194"/>
      <c r="T208" s="196"/>
      <c r="U208" s="192"/>
      <c r="V208" s="192"/>
      <c r="W208" s="197">
        <f>SUM(W209:W220)</f>
        <v>0</v>
      </c>
      <c r="X208" s="192"/>
      <c r="Y208" s="197">
        <f>SUM(Y209:Y220)</f>
        <v>0.04629</v>
      </c>
      <c r="Z208" s="192"/>
      <c r="AA208" s="198">
        <f>SUM(AA209:AA220)</f>
        <v>0</v>
      </c>
      <c r="AR208" s="199" t="s">
        <v>83</v>
      </c>
      <c r="AT208" s="200" t="s">
        <v>74</v>
      </c>
      <c r="AU208" s="200" t="s">
        <v>83</v>
      </c>
      <c r="AY208" s="199" t="s">
        <v>160</v>
      </c>
      <c r="BK208" s="201">
        <f>SUM(BK209:BK220)</f>
        <v>0</v>
      </c>
    </row>
    <row r="209" spans="2:65" s="126" customFormat="1" ht="28.95" customHeight="1">
      <c r="B209" s="127"/>
      <c r="C209" s="203" t="s">
        <v>265</v>
      </c>
      <c r="D209" s="203" t="s">
        <v>161</v>
      </c>
      <c r="E209" s="204" t="s">
        <v>266</v>
      </c>
      <c r="F209" s="321" t="s">
        <v>267</v>
      </c>
      <c r="G209" s="321"/>
      <c r="H209" s="321"/>
      <c r="I209" s="321"/>
      <c r="J209" s="205" t="s">
        <v>182</v>
      </c>
      <c r="K209" s="206">
        <v>580.84</v>
      </c>
      <c r="L209" s="317">
        <v>0</v>
      </c>
      <c r="M209" s="317"/>
      <c r="N209" s="318">
        <f>ROUND(L209*K209,2)</f>
        <v>0</v>
      </c>
      <c r="O209" s="318"/>
      <c r="P209" s="318"/>
      <c r="Q209" s="318"/>
      <c r="R209" s="130"/>
      <c r="T209" s="207" t="s">
        <v>5</v>
      </c>
      <c r="U209" s="208" t="s">
        <v>40</v>
      </c>
      <c r="V209" s="128"/>
      <c r="W209" s="209">
        <f>V209*K209</f>
        <v>0</v>
      </c>
      <c r="X209" s="209">
        <v>0</v>
      </c>
      <c r="Y209" s="209">
        <f>X209*K209</f>
        <v>0</v>
      </c>
      <c r="Z209" s="209">
        <v>0</v>
      </c>
      <c r="AA209" s="210">
        <f>Z209*K209</f>
        <v>0</v>
      </c>
      <c r="AR209" s="117" t="s">
        <v>165</v>
      </c>
      <c r="AT209" s="117" t="s">
        <v>161</v>
      </c>
      <c r="AU209" s="117" t="s">
        <v>114</v>
      </c>
      <c r="AY209" s="117" t="s">
        <v>160</v>
      </c>
      <c r="BE209" s="174">
        <f>IF(U209="základní",N209,0)</f>
        <v>0</v>
      </c>
      <c r="BF209" s="174">
        <f>IF(U209="snížená",N209,0)</f>
        <v>0</v>
      </c>
      <c r="BG209" s="174">
        <f>IF(U209="zákl. přenesená",N209,0)</f>
        <v>0</v>
      </c>
      <c r="BH209" s="174">
        <f>IF(U209="sníž. přenesená",N209,0)</f>
        <v>0</v>
      </c>
      <c r="BI209" s="174">
        <f>IF(U209="nulová",N209,0)</f>
        <v>0</v>
      </c>
      <c r="BJ209" s="117" t="s">
        <v>83</v>
      </c>
      <c r="BK209" s="174">
        <f>ROUND(L209*K209,2)</f>
        <v>0</v>
      </c>
      <c r="BL209" s="117" t="s">
        <v>165</v>
      </c>
      <c r="BM209" s="117" t="s">
        <v>268</v>
      </c>
    </row>
    <row r="210" spans="2:51" s="216" customFormat="1" ht="20.5" customHeight="1">
      <c r="B210" s="211"/>
      <c r="C210" s="212"/>
      <c r="D210" s="212"/>
      <c r="E210" s="213" t="s">
        <v>5</v>
      </c>
      <c r="F210" s="329" t="s">
        <v>269</v>
      </c>
      <c r="G210" s="330"/>
      <c r="H210" s="330"/>
      <c r="I210" s="330"/>
      <c r="J210" s="212"/>
      <c r="K210" s="214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25" customFormat="1" ht="20.5" customHeight="1">
      <c r="B211" s="220"/>
      <c r="C211" s="221"/>
      <c r="D211" s="221"/>
      <c r="E211" s="222" t="s">
        <v>5</v>
      </c>
      <c r="F211" s="333" t="s">
        <v>185</v>
      </c>
      <c r="G211" s="334"/>
      <c r="H211" s="334"/>
      <c r="I211" s="334"/>
      <c r="J211" s="221"/>
      <c r="K211" s="223">
        <v>580.84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34" customFormat="1" ht="20.5" customHeight="1">
      <c r="B212" s="229"/>
      <c r="C212" s="230"/>
      <c r="D212" s="230"/>
      <c r="E212" s="231" t="s">
        <v>5</v>
      </c>
      <c r="F212" s="319" t="s">
        <v>170</v>
      </c>
      <c r="G212" s="320"/>
      <c r="H212" s="320"/>
      <c r="I212" s="320"/>
      <c r="J212" s="230"/>
      <c r="K212" s="232">
        <v>580.84</v>
      </c>
      <c r="L212" s="230"/>
      <c r="M212" s="230"/>
      <c r="N212" s="230"/>
      <c r="O212" s="230"/>
      <c r="P212" s="230"/>
      <c r="Q212" s="230"/>
      <c r="R212" s="233"/>
      <c r="T212" s="235"/>
      <c r="U212" s="230"/>
      <c r="V212" s="230"/>
      <c r="W212" s="230"/>
      <c r="X212" s="230"/>
      <c r="Y212" s="230"/>
      <c r="Z212" s="230"/>
      <c r="AA212" s="236"/>
      <c r="AT212" s="237" t="s">
        <v>168</v>
      </c>
      <c r="AU212" s="237" t="s">
        <v>114</v>
      </c>
      <c r="AV212" s="234" t="s">
        <v>165</v>
      </c>
      <c r="AW212" s="234" t="s">
        <v>33</v>
      </c>
      <c r="AX212" s="234" t="s">
        <v>83</v>
      </c>
      <c r="AY212" s="237" t="s">
        <v>160</v>
      </c>
    </row>
    <row r="213" spans="2:65" s="126" customFormat="1" ht="40.15" customHeight="1">
      <c r="B213" s="127"/>
      <c r="C213" s="203" t="s">
        <v>270</v>
      </c>
      <c r="D213" s="203" t="s">
        <v>161</v>
      </c>
      <c r="E213" s="204" t="s">
        <v>271</v>
      </c>
      <c r="F213" s="321" t="s">
        <v>272</v>
      </c>
      <c r="G213" s="321"/>
      <c r="H213" s="321"/>
      <c r="I213" s="321"/>
      <c r="J213" s="205" t="s">
        <v>164</v>
      </c>
      <c r="K213" s="206">
        <v>805</v>
      </c>
      <c r="L213" s="317">
        <v>0</v>
      </c>
      <c r="M213" s="317"/>
      <c r="N213" s="318">
        <f>ROUND(L213*K213,2)</f>
        <v>0</v>
      </c>
      <c r="O213" s="318"/>
      <c r="P213" s="318"/>
      <c r="Q213" s="318"/>
      <c r="R213" s="130"/>
      <c r="T213" s="207" t="s">
        <v>5</v>
      </c>
      <c r="U213" s="208" t="s">
        <v>40</v>
      </c>
      <c r="V213" s="128"/>
      <c r="W213" s="209">
        <f>V213*K213</f>
        <v>0</v>
      </c>
      <c r="X213" s="209">
        <v>0</v>
      </c>
      <c r="Y213" s="209">
        <f>X213*K213</f>
        <v>0</v>
      </c>
      <c r="Z213" s="209">
        <v>0</v>
      </c>
      <c r="AA213" s="210">
        <f>Z213*K213</f>
        <v>0</v>
      </c>
      <c r="AR213" s="117" t="s">
        <v>165</v>
      </c>
      <c r="AT213" s="117" t="s">
        <v>161</v>
      </c>
      <c r="AU213" s="117" t="s">
        <v>114</v>
      </c>
      <c r="AY213" s="117" t="s">
        <v>160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ROUND(L213*K213,2)</f>
        <v>0</v>
      </c>
      <c r="BL213" s="117" t="s">
        <v>165</v>
      </c>
      <c r="BM213" s="117" t="s">
        <v>273</v>
      </c>
    </row>
    <row r="214" spans="2:51" s="216" customFormat="1" ht="20.5" customHeight="1">
      <c r="B214" s="211"/>
      <c r="C214" s="212"/>
      <c r="D214" s="212"/>
      <c r="E214" s="213" t="s">
        <v>5</v>
      </c>
      <c r="F214" s="329" t="s">
        <v>274</v>
      </c>
      <c r="G214" s="330"/>
      <c r="H214" s="330"/>
      <c r="I214" s="330"/>
      <c r="J214" s="212"/>
      <c r="K214" s="214" t="s">
        <v>5</v>
      </c>
      <c r="L214" s="212"/>
      <c r="M214" s="212"/>
      <c r="N214" s="212"/>
      <c r="O214" s="212"/>
      <c r="P214" s="212"/>
      <c r="Q214" s="212"/>
      <c r="R214" s="215"/>
      <c r="T214" s="217"/>
      <c r="U214" s="212"/>
      <c r="V214" s="212"/>
      <c r="W214" s="212"/>
      <c r="X214" s="212"/>
      <c r="Y214" s="212"/>
      <c r="Z214" s="212"/>
      <c r="AA214" s="218"/>
      <c r="AT214" s="219" t="s">
        <v>168</v>
      </c>
      <c r="AU214" s="219" t="s">
        <v>114</v>
      </c>
      <c r="AV214" s="216" t="s">
        <v>83</v>
      </c>
      <c r="AW214" s="216" t="s">
        <v>33</v>
      </c>
      <c r="AX214" s="216" t="s">
        <v>75</v>
      </c>
      <c r="AY214" s="219" t="s">
        <v>160</v>
      </c>
    </row>
    <row r="215" spans="2:51" s="225" customFormat="1" ht="20.5" customHeight="1">
      <c r="B215" s="220"/>
      <c r="C215" s="221"/>
      <c r="D215" s="221"/>
      <c r="E215" s="222" t="s">
        <v>5</v>
      </c>
      <c r="F215" s="333" t="s">
        <v>258</v>
      </c>
      <c r="G215" s="334"/>
      <c r="H215" s="334"/>
      <c r="I215" s="334"/>
      <c r="J215" s="221"/>
      <c r="K215" s="223">
        <v>805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34" customFormat="1" ht="20.5" customHeight="1">
      <c r="B216" s="229"/>
      <c r="C216" s="230"/>
      <c r="D216" s="230"/>
      <c r="E216" s="231" t="s">
        <v>5</v>
      </c>
      <c r="F216" s="319" t="s">
        <v>170</v>
      </c>
      <c r="G216" s="320"/>
      <c r="H216" s="320"/>
      <c r="I216" s="320"/>
      <c r="J216" s="230"/>
      <c r="K216" s="232">
        <v>805</v>
      </c>
      <c r="L216" s="230"/>
      <c r="M216" s="230"/>
      <c r="N216" s="230"/>
      <c r="O216" s="230"/>
      <c r="P216" s="230"/>
      <c r="Q216" s="230"/>
      <c r="R216" s="233"/>
      <c r="T216" s="235"/>
      <c r="U216" s="230"/>
      <c r="V216" s="230"/>
      <c r="W216" s="230"/>
      <c r="X216" s="230"/>
      <c r="Y216" s="230"/>
      <c r="Z216" s="230"/>
      <c r="AA216" s="236"/>
      <c r="AT216" s="237" t="s">
        <v>168</v>
      </c>
      <c r="AU216" s="237" t="s">
        <v>114</v>
      </c>
      <c r="AV216" s="234" t="s">
        <v>165</v>
      </c>
      <c r="AW216" s="234" t="s">
        <v>33</v>
      </c>
      <c r="AX216" s="234" t="s">
        <v>83</v>
      </c>
      <c r="AY216" s="237" t="s">
        <v>160</v>
      </c>
    </row>
    <row r="217" spans="2:65" s="126" customFormat="1" ht="20.5" customHeight="1">
      <c r="B217" s="127"/>
      <c r="C217" s="259" t="s">
        <v>275</v>
      </c>
      <c r="D217" s="259" t="s">
        <v>237</v>
      </c>
      <c r="E217" s="260" t="s">
        <v>276</v>
      </c>
      <c r="F217" s="380" t="s">
        <v>277</v>
      </c>
      <c r="G217" s="380"/>
      <c r="H217" s="380"/>
      <c r="I217" s="380"/>
      <c r="J217" s="261" t="s">
        <v>278</v>
      </c>
      <c r="K217" s="262">
        <v>46.29</v>
      </c>
      <c r="L217" s="323">
        <v>0</v>
      </c>
      <c r="M217" s="323"/>
      <c r="N217" s="324">
        <f>ROUND(L217*K217,2)</f>
        <v>0</v>
      </c>
      <c r="O217" s="318"/>
      <c r="P217" s="318"/>
      <c r="Q217" s="318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0.001</v>
      </c>
      <c r="Y217" s="209">
        <f>X217*K217</f>
        <v>0.04629</v>
      </c>
      <c r="Z217" s="209">
        <v>0</v>
      </c>
      <c r="AA217" s="210">
        <f>Z217*K217</f>
        <v>0</v>
      </c>
      <c r="AR217" s="117" t="s">
        <v>213</v>
      </c>
      <c r="AT217" s="117" t="s">
        <v>237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279</v>
      </c>
    </row>
    <row r="218" spans="2:51" s="216" customFormat="1" ht="20.5" customHeight="1">
      <c r="B218" s="211"/>
      <c r="C218" s="212"/>
      <c r="D218" s="212"/>
      <c r="E218" s="213" t="s">
        <v>5</v>
      </c>
      <c r="F218" s="329" t="s">
        <v>274</v>
      </c>
      <c r="G218" s="330"/>
      <c r="H218" s="330"/>
      <c r="I218" s="330"/>
      <c r="J218" s="212"/>
      <c r="K218" s="214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221"/>
      <c r="D219" s="221"/>
      <c r="E219" s="222" t="s">
        <v>5</v>
      </c>
      <c r="F219" s="333" t="s">
        <v>2137</v>
      </c>
      <c r="G219" s="334"/>
      <c r="H219" s="334"/>
      <c r="I219" s="334"/>
      <c r="J219" s="221"/>
      <c r="K219" s="223">
        <v>46.29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34" customFormat="1" ht="20.5" customHeight="1">
      <c r="B220" s="229"/>
      <c r="C220" s="230"/>
      <c r="D220" s="230"/>
      <c r="E220" s="231" t="s">
        <v>5</v>
      </c>
      <c r="F220" s="319" t="s">
        <v>170</v>
      </c>
      <c r="G220" s="320"/>
      <c r="H220" s="320"/>
      <c r="I220" s="320"/>
      <c r="J220" s="230"/>
      <c r="K220" s="232">
        <v>46.29</v>
      </c>
      <c r="L220" s="230"/>
      <c r="M220" s="230"/>
      <c r="N220" s="230"/>
      <c r="O220" s="230"/>
      <c r="P220" s="230"/>
      <c r="Q220" s="230"/>
      <c r="R220" s="233"/>
      <c r="T220" s="235"/>
      <c r="U220" s="230"/>
      <c r="V220" s="230"/>
      <c r="W220" s="230"/>
      <c r="X220" s="230"/>
      <c r="Y220" s="230"/>
      <c r="Z220" s="230"/>
      <c r="AA220" s="236"/>
      <c r="AT220" s="237" t="s">
        <v>168</v>
      </c>
      <c r="AU220" s="237" t="s">
        <v>114</v>
      </c>
      <c r="AV220" s="234" t="s">
        <v>165</v>
      </c>
      <c r="AW220" s="234" t="s">
        <v>33</v>
      </c>
      <c r="AX220" s="234" t="s">
        <v>83</v>
      </c>
      <c r="AY220" s="237" t="s">
        <v>160</v>
      </c>
    </row>
    <row r="221" spans="2:63" s="195" customFormat="1" ht="29.85" customHeight="1">
      <c r="B221" s="191"/>
      <c r="C221" s="192"/>
      <c r="D221" s="202" t="s">
        <v>128</v>
      </c>
      <c r="E221" s="202"/>
      <c r="F221" s="202"/>
      <c r="G221" s="202"/>
      <c r="H221" s="202"/>
      <c r="I221" s="202"/>
      <c r="J221" s="202"/>
      <c r="K221" s="202"/>
      <c r="L221" s="202"/>
      <c r="M221" s="202"/>
      <c r="N221" s="313">
        <f>BK221</f>
        <v>0</v>
      </c>
      <c r="O221" s="314"/>
      <c r="P221" s="314"/>
      <c r="Q221" s="314"/>
      <c r="R221" s="194"/>
      <c r="T221" s="196"/>
      <c r="U221" s="192"/>
      <c r="V221" s="192"/>
      <c r="W221" s="197">
        <f>SUM(W222:W244)</f>
        <v>0</v>
      </c>
      <c r="X221" s="192"/>
      <c r="Y221" s="197">
        <f>SUM(Y222:Y244)</f>
        <v>53.48232</v>
      </c>
      <c r="Z221" s="192"/>
      <c r="AA221" s="198">
        <f>SUM(AA222:AA244)</f>
        <v>0</v>
      </c>
      <c r="AR221" s="199" t="s">
        <v>83</v>
      </c>
      <c r="AT221" s="200" t="s">
        <v>74</v>
      </c>
      <c r="AU221" s="200" t="s">
        <v>83</v>
      </c>
      <c r="AY221" s="199" t="s">
        <v>160</v>
      </c>
      <c r="BK221" s="201">
        <f>SUM(BK222:BK244)</f>
        <v>0</v>
      </c>
    </row>
    <row r="222" spans="2:65" s="126" customFormat="1" ht="40.15" customHeight="1">
      <c r="B222" s="127"/>
      <c r="C222" s="203" t="s">
        <v>280</v>
      </c>
      <c r="D222" s="203" t="s">
        <v>161</v>
      </c>
      <c r="E222" s="204" t="s">
        <v>281</v>
      </c>
      <c r="F222" s="321" t="s">
        <v>282</v>
      </c>
      <c r="G222" s="321"/>
      <c r="H222" s="321"/>
      <c r="I222" s="321"/>
      <c r="J222" s="205" t="s">
        <v>178</v>
      </c>
      <c r="K222" s="206">
        <v>236</v>
      </c>
      <c r="L222" s="317">
        <v>0</v>
      </c>
      <c r="M222" s="317"/>
      <c r="N222" s="318">
        <f>ROUND(L222*K222,2)</f>
        <v>0</v>
      </c>
      <c r="O222" s="318"/>
      <c r="P222" s="318"/>
      <c r="Q222" s="318"/>
      <c r="R222" s="130"/>
      <c r="T222" s="207" t="s">
        <v>5</v>
      </c>
      <c r="U222" s="208" t="s">
        <v>40</v>
      </c>
      <c r="V222" s="128"/>
      <c r="W222" s="209">
        <f>V222*K222</f>
        <v>0</v>
      </c>
      <c r="X222" s="209">
        <v>0.22657</v>
      </c>
      <c r="Y222" s="209">
        <f>X222*K222</f>
        <v>53.47052</v>
      </c>
      <c r="Z222" s="209">
        <v>0</v>
      </c>
      <c r="AA222" s="210">
        <f>Z222*K222</f>
        <v>0</v>
      </c>
      <c r="AR222" s="117" t="s">
        <v>165</v>
      </c>
      <c r="AT222" s="117" t="s">
        <v>161</v>
      </c>
      <c r="AU222" s="117" t="s">
        <v>114</v>
      </c>
      <c r="AY222" s="117" t="s">
        <v>160</v>
      </c>
      <c r="BE222" s="174">
        <f>IF(U222="základní",N222,0)</f>
        <v>0</v>
      </c>
      <c r="BF222" s="174">
        <f>IF(U222="snížená",N222,0)</f>
        <v>0</v>
      </c>
      <c r="BG222" s="174">
        <f>IF(U222="zákl. přenesená",N222,0)</f>
        <v>0</v>
      </c>
      <c r="BH222" s="174">
        <f>IF(U222="sníž. přenesená",N222,0)</f>
        <v>0</v>
      </c>
      <c r="BI222" s="174">
        <f>IF(U222="nulová",N222,0)</f>
        <v>0</v>
      </c>
      <c r="BJ222" s="117" t="s">
        <v>83</v>
      </c>
      <c r="BK222" s="174">
        <f>ROUND(L222*K222,2)</f>
        <v>0</v>
      </c>
      <c r="BL222" s="117" t="s">
        <v>165</v>
      </c>
      <c r="BM222" s="117" t="s">
        <v>283</v>
      </c>
    </row>
    <row r="223" spans="2:51" s="216" customFormat="1" ht="20.5" customHeight="1">
      <c r="B223" s="211"/>
      <c r="C223" s="212"/>
      <c r="D223" s="212"/>
      <c r="E223" s="213" t="s">
        <v>5</v>
      </c>
      <c r="F223" s="329" t="s">
        <v>191</v>
      </c>
      <c r="G223" s="330"/>
      <c r="H223" s="330"/>
      <c r="I223" s="330"/>
      <c r="J223" s="212"/>
      <c r="K223" s="214" t="s">
        <v>5</v>
      </c>
      <c r="L223" s="212"/>
      <c r="M223" s="212"/>
      <c r="N223" s="212"/>
      <c r="O223" s="212"/>
      <c r="P223" s="212"/>
      <c r="Q223" s="212"/>
      <c r="R223" s="215"/>
      <c r="T223" s="217"/>
      <c r="U223" s="212"/>
      <c r="V223" s="212"/>
      <c r="W223" s="212"/>
      <c r="X223" s="212"/>
      <c r="Y223" s="212"/>
      <c r="Z223" s="212"/>
      <c r="AA223" s="218"/>
      <c r="AT223" s="219" t="s">
        <v>168</v>
      </c>
      <c r="AU223" s="219" t="s">
        <v>114</v>
      </c>
      <c r="AV223" s="216" t="s">
        <v>83</v>
      </c>
      <c r="AW223" s="216" t="s">
        <v>33</v>
      </c>
      <c r="AX223" s="216" t="s">
        <v>75</v>
      </c>
      <c r="AY223" s="219" t="s">
        <v>160</v>
      </c>
    </row>
    <row r="224" spans="2:51" s="225" customFormat="1" ht="20.5" customHeight="1">
      <c r="B224" s="220"/>
      <c r="C224" s="221"/>
      <c r="D224" s="221"/>
      <c r="E224" s="222" t="s">
        <v>5</v>
      </c>
      <c r="F224" s="333" t="s">
        <v>284</v>
      </c>
      <c r="G224" s="334"/>
      <c r="H224" s="334"/>
      <c r="I224" s="334"/>
      <c r="J224" s="221"/>
      <c r="K224" s="223">
        <v>168</v>
      </c>
      <c r="L224" s="221"/>
      <c r="M224" s="221"/>
      <c r="N224" s="221"/>
      <c r="O224" s="221"/>
      <c r="P224" s="221"/>
      <c r="Q224" s="221"/>
      <c r="R224" s="224"/>
      <c r="T224" s="226"/>
      <c r="U224" s="221"/>
      <c r="V224" s="221"/>
      <c r="W224" s="221"/>
      <c r="X224" s="221"/>
      <c r="Y224" s="221"/>
      <c r="Z224" s="221"/>
      <c r="AA224" s="227"/>
      <c r="AT224" s="228" t="s">
        <v>168</v>
      </c>
      <c r="AU224" s="228" t="s">
        <v>114</v>
      </c>
      <c r="AV224" s="225" t="s">
        <v>114</v>
      </c>
      <c r="AW224" s="225" t="s">
        <v>33</v>
      </c>
      <c r="AX224" s="225" t="s">
        <v>75</v>
      </c>
      <c r="AY224" s="228" t="s">
        <v>160</v>
      </c>
    </row>
    <row r="225" spans="2:51" s="216" customFormat="1" ht="20.5" customHeight="1">
      <c r="B225" s="211"/>
      <c r="C225" s="212"/>
      <c r="D225" s="212"/>
      <c r="E225" s="213" t="s">
        <v>5</v>
      </c>
      <c r="F225" s="331" t="s">
        <v>211</v>
      </c>
      <c r="G225" s="332"/>
      <c r="H225" s="332"/>
      <c r="I225" s="332"/>
      <c r="J225" s="212"/>
      <c r="K225" s="214" t="s">
        <v>5</v>
      </c>
      <c r="L225" s="212"/>
      <c r="M225" s="212"/>
      <c r="N225" s="212"/>
      <c r="O225" s="212"/>
      <c r="P225" s="212"/>
      <c r="Q225" s="212"/>
      <c r="R225" s="215"/>
      <c r="T225" s="217"/>
      <c r="U225" s="212"/>
      <c r="V225" s="212"/>
      <c r="W225" s="212"/>
      <c r="X225" s="212"/>
      <c r="Y225" s="212"/>
      <c r="Z225" s="212"/>
      <c r="AA225" s="218"/>
      <c r="AT225" s="219" t="s">
        <v>168</v>
      </c>
      <c r="AU225" s="219" t="s">
        <v>114</v>
      </c>
      <c r="AV225" s="216" t="s">
        <v>83</v>
      </c>
      <c r="AW225" s="216" t="s">
        <v>33</v>
      </c>
      <c r="AX225" s="216" t="s">
        <v>75</v>
      </c>
      <c r="AY225" s="219" t="s">
        <v>160</v>
      </c>
    </row>
    <row r="226" spans="2:51" s="225" customFormat="1" ht="20.5" customHeight="1">
      <c r="B226" s="220"/>
      <c r="C226" s="221"/>
      <c r="D226" s="221"/>
      <c r="E226" s="222" t="s">
        <v>5</v>
      </c>
      <c r="F226" s="333" t="s">
        <v>285</v>
      </c>
      <c r="G226" s="334"/>
      <c r="H226" s="334"/>
      <c r="I226" s="334"/>
      <c r="J226" s="221"/>
      <c r="K226" s="223">
        <v>68</v>
      </c>
      <c r="L226" s="221"/>
      <c r="M226" s="221"/>
      <c r="N226" s="221"/>
      <c r="O226" s="221"/>
      <c r="P226" s="221"/>
      <c r="Q226" s="221"/>
      <c r="R226" s="224"/>
      <c r="T226" s="226"/>
      <c r="U226" s="221"/>
      <c r="V226" s="221"/>
      <c r="W226" s="221"/>
      <c r="X226" s="221"/>
      <c r="Y226" s="221"/>
      <c r="Z226" s="221"/>
      <c r="AA226" s="227"/>
      <c r="AT226" s="228" t="s">
        <v>168</v>
      </c>
      <c r="AU226" s="228" t="s">
        <v>114</v>
      </c>
      <c r="AV226" s="225" t="s">
        <v>114</v>
      </c>
      <c r="AW226" s="225" t="s">
        <v>33</v>
      </c>
      <c r="AX226" s="225" t="s">
        <v>75</v>
      </c>
      <c r="AY226" s="228" t="s">
        <v>160</v>
      </c>
    </row>
    <row r="227" spans="2:51" s="234" customFormat="1" ht="20.5" customHeight="1">
      <c r="B227" s="229"/>
      <c r="C227" s="230"/>
      <c r="D227" s="230"/>
      <c r="E227" s="231" t="s">
        <v>5</v>
      </c>
      <c r="F227" s="319" t="s">
        <v>170</v>
      </c>
      <c r="G227" s="320"/>
      <c r="H227" s="320"/>
      <c r="I227" s="320"/>
      <c r="J227" s="230"/>
      <c r="K227" s="232">
        <v>236</v>
      </c>
      <c r="L227" s="230"/>
      <c r="M227" s="230"/>
      <c r="N227" s="230"/>
      <c r="O227" s="230"/>
      <c r="P227" s="230"/>
      <c r="Q227" s="230"/>
      <c r="R227" s="233"/>
      <c r="T227" s="235"/>
      <c r="U227" s="230"/>
      <c r="V227" s="230"/>
      <c r="W227" s="230"/>
      <c r="X227" s="230"/>
      <c r="Y227" s="230"/>
      <c r="Z227" s="230"/>
      <c r="AA227" s="236"/>
      <c r="AT227" s="237" t="s">
        <v>168</v>
      </c>
      <c r="AU227" s="237" t="s">
        <v>114</v>
      </c>
      <c r="AV227" s="234" t="s">
        <v>165</v>
      </c>
      <c r="AW227" s="234" t="s">
        <v>33</v>
      </c>
      <c r="AX227" s="234" t="s">
        <v>83</v>
      </c>
      <c r="AY227" s="237" t="s">
        <v>160</v>
      </c>
    </row>
    <row r="228" spans="2:65" s="126" customFormat="1" ht="28.95" customHeight="1">
      <c r="B228" s="127"/>
      <c r="C228" s="203" t="s">
        <v>10</v>
      </c>
      <c r="D228" s="203" t="s">
        <v>161</v>
      </c>
      <c r="E228" s="204" t="s">
        <v>286</v>
      </c>
      <c r="F228" s="321" t="s">
        <v>287</v>
      </c>
      <c r="G228" s="321"/>
      <c r="H228" s="321"/>
      <c r="I228" s="321"/>
      <c r="J228" s="205" t="s">
        <v>178</v>
      </c>
      <c r="K228" s="206">
        <v>236</v>
      </c>
      <c r="L228" s="317">
        <v>0</v>
      </c>
      <c r="M228" s="317"/>
      <c r="N228" s="318">
        <f>ROUND(L228*K228,2)</f>
        <v>0</v>
      </c>
      <c r="O228" s="318"/>
      <c r="P228" s="318"/>
      <c r="Q228" s="318"/>
      <c r="R228" s="130"/>
      <c r="T228" s="207" t="s">
        <v>5</v>
      </c>
      <c r="U228" s="208" t="s">
        <v>40</v>
      </c>
      <c r="V228" s="128"/>
      <c r="W228" s="209">
        <f>V228*K228</f>
        <v>0</v>
      </c>
      <c r="X228" s="209">
        <v>5E-05</v>
      </c>
      <c r="Y228" s="209">
        <f>X228*K228</f>
        <v>0.0118</v>
      </c>
      <c r="Z228" s="209">
        <v>0</v>
      </c>
      <c r="AA228" s="210">
        <f>Z228*K228</f>
        <v>0</v>
      </c>
      <c r="AR228" s="117" t="s">
        <v>165</v>
      </c>
      <c r="AT228" s="117" t="s">
        <v>161</v>
      </c>
      <c r="AU228" s="117" t="s">
        <v>114</v>
      </c>
      <c r="AY228" s="117" t="s">
        <v>160</v>
      </c>
      <c r="BE228" s="174">
        <f>IF(U228="základní",N228,0)</f>
        <v>0</v>
      </c>
      <c r="BF228" s="174">
        <f>IF(U228="snížená",N228,0)</f>
        <v>0</v>
      </c>
      <c r="BG228" s="174">
        <f>IF(U228="zákl. přenesená",N228,0)</f>
        <v>0</v>
      </c>
      <c r="BH228" s="174">
        <f>IF(U228="sníž. přenesená",N228,0)</f>
        <v>0</v>
      </c>
      <c r="BI228" s="174">
        <f>IF(U228="nulová",N228,0)</f>
        <v>0</v>
      </c>
      <c r="BJ228" s="117" t="s">
        <v>83</v>
      </c>
      <c r="BK228" s="174">
        <f>ROUND(L228*K228,2)</f>
        <v>0</v>
      </c>
      <c r="BL228" s="117" t="s">
        <v>165</v>
      </c>
      <c r="BM228" s="117" t="s">
        <v>288</v>
      </c>
    </row>
    <row r="229" spans="2:51" s="216" customFormat="1" ht="20.5" customHeight="1">
      <c r="B229" s="211"/>
      <c r="C229" s="212"/>
      <c r="D229" s="212"/>
      <c r="E229" s="213" t="s">
        <v>5</v>
      </c>
      <c r="F229" s="329" t="s">
        <v>191</v>
      </c>
      <c r="G229" s="330"/>
      <c r="H229" s="330"/>
      <c r="I229" s="330"/>
      <c r="J229" s="212"/>
      <c r="K229" s="214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25" customFormat="1" ht="20.5" customHeight="1">
      <c r="B230" s="220"/>
      <c r="C230" s="221"/>
      <c r="D230" s="221"/>
      <c r="E230" s="222" t="s">
        <v>5</v>
      </c>
      <c r="F230" s="333" t="s">
        <v>284</v>
      </c>
      <c r="G230" s="334"/>
      <c r="H230" s="334"/>
      <c r="I230" s="334"/>
      <c r="J230" s="221"/>
      <c r="K230" s="223">
        <v>168</v>
      </c>
      <c r="L230" s="221"/>
      <c r="M230" s="221"/>
      <c r="N230" s="221"/>
      <c r="O230" s="221"/>
      <c r="P230" s="221"/>
      <c r="Q230" s="221"/>
      <c r="R230" s="224"/>
      <c r="T230" s="226"/>
      <c r="U230" s="221"/>
      <c r="V230" s="221"/>
      <c r="W230" s="221"/>
      <c r="X230" s="221"/>
      <c r="Y230" s="221"/>
      <c r="Z230" s="221"/>
      <c r="AA230" s="227"/>
      <c r="AT230" s="228" t="s">
        <v>168</v>
      </c>
      <c r="AU230" s="228" t="s">
        <v>114</v>
      </c>
      <c r="AV230" s="225" t="s">
        <v>114</v>
      </c>
      <c r="AW230" s="225" t="s">
        <v>33</v>
      </c>
      <c r="AX230" s="225" t="s">
        <v>75</v>
      </c>
      <c r="AY230" s="228" t="s">
        <v>160</v>
      </c>
    </row>
    <row r="231" spans="2:51" s="216" customFormat="1" ht="20.5" customHeight="1">
      <c r="B231" s="211"/>
      <c r="C231" s="212"/>
      <c r="D231" s="212"/>
      <c r="E231" s="213" t="s">
        <v>5</v>
      </c>
      <c r="F231" s="331" t="s">
        <v>211</v>
      </c>
      <c r="G231" s="332"/>
      <c r="H231" s="332"/>
      <c r="I231" s="332"/>
      <c r="J231" s="212"/>
      <c r="K231" s="214" t="s">
        <v>5</v>
      </c>
      <c r="L231" s="212"/>
      <c r="M231" s="212"/>
      <c r="N231" s="212"/>
      <c r="O231" s="212"/>
      <c r="P231" s="212"/>
      <c r="Q231" s="212"/>
      <c r="R231" s="215"/>
      <c r="T231" s="217"/>
      <c r="U231" s="212"/>
      <c r="V231" s="212"/>
      <c r="W231" s="212"/>
      <c r="X231" s="212"/>
      <c r="Y231" s="212"/>
      <c r="Z231" s="212"/>
      <c r="AA231" s="218"/>
      <c r="AT231" s="219" t="s">
        <v>168</v>
      </c>
      <c r="AU231" s="219" t="s">
        <v>114</v>
      </c>
      <c r="AV231" s="216" t="s">
        <v>83</v>
      </c>
      <c r="AW231" s="216" t="s">
        <v>33</v>
      </c>
      <c r="AX231" s="216" t="s">
        <v>75</v>
      </c>
      <c r="AY231" s="219" t="s">
        <v>160</v>
      </c>
    </row>
    <row r="232" spans="2:51" s="225" customFormat="1" ht="20.5" customHeight="1">
      <c r="B232" s="220"/>
      <c r="C232" s="221"/>
      <c r="D232" s="221"/>
      <c r="E232" s="222" t="s">
        <v>5</v>
      </c>
      <c r="F232" s="333" t="s">
        <v>285</v>
      </c>
      <c r="G232" s="334"/>
      <c r="H232" s="334"/>
      <c r="I232" s="334"/>
      <c r="J232" s="221"/>
      <c r="K232" s="223">
        <v>68</v>
      </c>
      <c r="L232" s="221"/>
      <c r="M232" s="221"/>
      <c r="N232" s="221"/>
      <c r="O232" s="221"/>
      <c r="P232" s="221"/>
      <c r="Q232" s="221"/>
      <c r="R232" s="224"/>
      <c r="T232" s="226"/>
      <c r="U232" s="221"/>
      <c r="V232" s="221"/>
      <c r="W232" s="221"/>
      <c r="X232" s="221"/>
      <c r="Y232" s="221"/>
      <c r="Z232" s="221"/>
      <c r="AA232" s="227"/>
      <c r="AT232" s="228" t="s">
        <v>168</v>
      </c>
      <c r="AU232" s="228" t="s">
        <v>114</v>
      </c>
      <c r="AV232" s="225" t="s">
        <v>114</v>
      </c>
      <c r="AW232" s="225" t="s">
        <v>33</v>
      </c>
      <c r="AX232" s="225" t="s">
        <v>75</v>
      </c>
      <c r="AY232" s="228" t="s">
        <v>160</v>
      </c>
    </row>
    <row r="233" spans="2:51" s="234" customFormat="1" ht="20.5" customHeight="1">
      <c r="B233" s="229"/>
      <c r="C233" s="230"/>
      <c r="D233" s="230"/>
      <c r="E233" s="231" t="s">
        <v>5</v>
      </c>
      <c r="F233" s="319" t="s">
        <v>170</v>
      </c>
      <c r="G233" s="320"/>
      <c r="H233" s="320"/>
      <c r="I233" s="320"/>
      <c r="J233" s="230"/>
      <c r="K233" s="232">
        <v>236</v>
      </c>
      <c r="L233" s="230"/>
      <c r="M233" s="230"/>
      <c r="N233" s="230"/>
      <c r="O233" s="230"/>
      <c r="P233" s="230"/>
      <c r="Q233" s="230"/>
      <c r="R233" s="233"/>
      <c r="T233" s="235"/>
      <c r="U233" s="230"/>
      <c r="V233" s="230"/>
      <c r="W233" s="230"/>
      <c r="X233" s="230"/>
      <c r="Y233" s="230"/>
      <c r="Z233" s="230"/>
      <c r="AA233" s="236"/>
      <c r="AT233" s="237" t="s">
        <v>168</v>
      </c>
      <c r="AU233" s="237" t="s">
        <v>114</v>
      </c>
      <c r="AV233" s="234" t="s">
        <v>165</v>
      </c>
      <c r="AW233" s="234" t="s">
        <v>33</v>
      </c>
      <c r="AX233" s="234" t="s">
        <v>83</v>
      </c>
      <c r="AY233" s="237" t="s">
        <v>160</v>
      </c>
    </row>
    <row r="234" spans="2:65" s="126" customFormat="1" ht="40.15" customHeight="1">
      <c r="B234" s="127"/>
      <c r="C234" s="203" t="s">
        <v>289</v>
      </c>
      <c r="D234" s="203" t="s">
        <v>161</v>
      </c>
      <c r="E234" s="204" t="s">
        <v>290</v>
      </c>
      <c r="F234" s="321" t="s">
        <v>291</v>
      </c>
      <c r="G234" s="321"/>
      <c r="H234" s="321"/>
      <c r="I234" s="321"/>
      <c r="J234" s="205" t="s">
        <v>164</v>
      </c>
      <c r="K234" s="206">
        <v>1570.7</v>
      </c>
      <c r="L234" s="317">
        <v>0</v>
      </c>
      <c r="M234" s="317"/>
      <c r="N234" s="318">
        <f>ROUND(L234*K234,2)</f>
        <v>0</v>
      </c>
      <c r="O234" s="318"/>
      <c r="P234" s="318"/>
      <c r="Q234" s="318"/>
      <c r="R234" s="130"/>
      <c r="T234" s="207" t="s">
        <v>5</v>
      </c>
      <c r="U234" s="208" t="s">
        <v>40</v>
      </c>
      <c r="V234" s="128"/>
      <c r="W234" s="209">
        <f>V234*K234</f>
        <v>0</v>
      </c>
      <c r="X234" s="209">
        <v>0</v>
      </c>
      <c r="Y234" s="209">
        <f>X234*K234</f>
        <v>0</v>
      </c>
      <c r="Z234" s="209">
        <v>0</v>
      </c>
      <c r="AA234" s="210">
        <f>Z234*K234</f>
        <v>0</v>
      </c>
      <c r="AR234" s="117" t="s">
        <v>165</v>
      </c>
      <c r="AT234" s="117" t="s">
        <v>161</v>
      </c>
      <c r="AU234" s="117" t="s">
        <v>114</v>
      </c>
      <c r="AY234" s="117" t="s">
        <v>160</v>
      </c>
      <c r="BE234" s="174">
        <f>IF(U234="základní",N234,0)</f>
        <v>0</v>
      </c>
      <c r="BF234" s="174">
        <f>IF(U234="snížená",N234,0)</f>
        <v>0</v>
      </c>
      <c r="BG234" s="174">
        <f>IF(U234="zákl. přenesená",N234,0)</f>
        <v>0</v>
      </c>
      <c r="BH234" s="174">
        <f>IF(U234="sníž. přenesená",N234,0)</f>
        <v>0</v>
      </c>
      <c r="BI234" s="174">
        <f>IF(U234="nulová",N234,0)</f>
        <v>0</v>
      </c>
      <c r="BJ234" s="117" t="s">
        <v>83</v>
      </c>
      <c r="BK234" s="174">
        <f>ROUND(L234*K234,2)</f>
        <v>0</v>
      </c>
      <c r="BL234" s="117" t="s">
        <v>165</v>
      </c>
      <c r="BM234" s="117" t="s">
        <v>292</v>
      </c>
    </row>
    <row r="235" spans="2:51" s="216" customFormat="1" ht="20.5" customHeight="1">
      <c r="B235" s="211"/>
      <c r="C235" s="212"/>
      <c r="D235" s="212"/>
      <c r="E235" s="213" t="s">
        <v>5</v>
      </c>
      <c r="F235" s="329" t="s">
        <v>293</v>
      </c>
      <c r="G235" s="330"/>
      <c r="H235" s="330"/>
      <c r="I235" s="330"/>
      <c r="J235" s="212"/>
      <c r="K235" s="214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16" customFormat="1" ht="20.5" customHeight="1">
      <c r="B236" s="211"/>
      <c r="C236" s="212"/>
      <c r="D236" s="212"/>
      <c r="E236" s="213" t="s">
        <v>5</v>
      </c>
      <c r="F236" s="331" t="s">
        <v>191</v>
      </c>
      <c r="G236" s="332"/>
      <c r="H236" s="332"/>
      <c r="I236" s="332"/>
      <c r="J236" s="212"/>
      <c r="K236" s="214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221"/>
      <c r="D237" s="221"/>
      <c r="E237" s="222" t="s">
        <v>5</v>
      </c>
      <c r="F237" s="333" t="s">
        <v>294</v>
      </c>
      <c r="G237" s="334"/>
      <c r="H237" s="334"/>
      <c r="I237" s="334"/>
      <c r="J237" s="221"/>
      <c r="K237" s="223">
        <v>1086.75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16" customFormat="1" ht="20.5" customHeight="1">
      <c r="B238" s="211"/>
      <c r="C238" s="212"/>
      <c r="D238" s="212"/>
      <c r="E238" s="213" t="s">
        <v>5</v>
      </c>
      <c r="F238" s="331" t="s">
        <v>211</v>
      </c>
      <c r="G238" s="332"/>
      <c r="H238" s="332"/>
      <c r="I238" s="332"/>
      <c r="J238" s="212"/>
      <c r="K238" s="214" t="s">
        <v>5</v>
      </c>
      <c r="L238" s="212"/>
      <c r="M238" s="212"/>
      <c r="N238" s="212"/>
      <c r="O238" s="212"/>
      <c r="P238" s="212"/>
      <c r="Q238" s="212"/>
      <c r="R238" s="215"/>
      <c r="T238" s="217"/>
      <c r="U238" s="212"/>
      <c r="V238" s="212"/>
      <c r="W238" s="212"/>
      <c r="X238" s="212"/>
      <c r="Y238" s="212"/>
      <c r="Z238" s="212"/>
      <c r="AA238" s="218"/>
      <c r="AT238" s="219" t="s">
        <v>168</v>
      </c>
      <c r="AU238" s="219" t="s">
        <v>114</v>
      </c>
      <c r="AV238" s="216" t="s">
        <v>83</v>
      </c>
      <c r="AW238" s="216" t="s">
        <v>33</v>
      </c>
      <c r="AX238" s="216" t="s">
        <v>75</v>
      </c>
      <c r="AY238" s="219" t="s">
        <v>160</v>
      </c>
    </row>
    <row r="239" spans="2:51" s="225" customFormat="1" ht="20.5" customHeight="1">
      <c r="B239" s="220"/>
      <c r="C239" s="221"/>
      <c r="D239" s="221"/>
      <c r="E239" s="222" t="s">
        <v>5</v>
      </c>
      <c r="F239" s="333" t="s">
        <v>295</v>
      </c>
      <c r="G239" s="334"/>
      <c r="H239" s="334"/>
      <c r="I239" s="334"/>
      <c r="J239" s="221"/>
      <c r="K239" s="223">
        <v>373.75</v>
      </c>
      <c r="L239" s="221"/>
      <c r="M239" s="221"/>
      <c r="N239" s="221"/>
      <c r="O239" s="221"/>
      <c r="P239" s="221"/>
      <c r="Q239" s="221"/>
      <c r="R239" s="224"/>
      <c r="T239" s="226"/>
      <c r="U239" s="221"/>
      <c r="V239" s="221"/>
      <c r="W239" s="221"/>
      <c r="X239" s="221"/>
      <c r="Y239" s="221"/>
      <c r="Z239" s="221"/>
      <c r="AA239" s="227"/>
      <c r="AT239" s="228" t="s">
        <v>168</v>
      </c>
      <c r="AU239" s="228" t="s">
        <v>114</v>
      </c>
      <c r="AV239" s="225" t="s">
        <v>114</v>
      </c>
      <c r="AW239" s="225" t="s">
        <v>33</v>
      </c>
      <c r="AX239" s="225" t="s">
        <v>75</v>
      </c>
      <c r="AY239" s="228" t="s">
        <v>160</v>
      </c>
    </row>
    <row r="240" spans="2:51" s="216" customFormat="1" ht="20.5" customHeight="1">
      <c r="B240" s="211"/>
      <c r="C240" s="212"/>
      <c r="D240" s="212"/>
      <c r="E240" s="213" t="s">
        <v>5</v>
      </c>
      <c r="F240" s="331" t="s">
        <v>296</v>
      </c>
      <c r="G240" s="332"/>
      <c r="H240" s="332"/>
      <c r="I240" s="332"/>
      <c r="J240" s="212"/>
      <c r="K240" s="214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221"/>
      <c r="D241" s="221"/>
      <c r="E241" s="222" t="s">
        <v>5</v>
      </c>
      <c r="F241" s="333" t="s">
        <v>297</v>
      </c>
      <c r="G241" s="334"/>
      <c r="H241" s="334"/>
      <c r="I241" s="334"/>
      <c r="J241" s="221"/>
      <c r="K241" s="223">
        <v>91.3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212"/>
      <c r="D242" s="212"/>
      <c r="E242" s="213" t="s">
        <v>5</v>
      </c>
      <c r="F242" s="331" t="s">
        <v>298</v>
      </c>
      <c r="G242" s="332"/>
      <c r="H242" s="332"/>
      <c r="I242" s="332"/>
      <c r="J242" s="212"/>
      <c r="K242" s="214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221"/>
      <c r="D243" s="221"/>
      <c r="E243" s="222" t="s">
        <v>5</v>
      </c>
      <c r="F243" s="333" t="s">
        <v>299</v>
      </c>
      <c r="G243" s="334"/>
      <c r="H243" s="334"/>
      <c r="I243" s="334"/>
      <c r="J243" s="221"/>
      <c r="K243" s="223">
        <v>18.9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34" customFormat="1" ht="20.5" customHeight="1">
      <c r="B244" s="229"/>
      <c r="C244" s="230"/>
      <c r="D244" s="230"/>
      <c r="E244" s="231" t="s">
        <v>5</v>
      </c>
      <c r="F244" s="319" t="s">
        <v>170</v>
      </c>
      <c r="G244" s="320"/>
      <c r="H244" s="320"/>
      <c r="I244" s="320"/>
      <c r="J244" s="230"/>
      <c r="K244" s="232">
        <v>1570.7</v>
      </c>
      <c r="L244" s="230"/>
      <c r="M244" s="230"/>
      <c r="N244" s="230"/>
      <c r="O244" s="230"/>
      <c r="P244" s="230"/>
      <c r="Q244" s="230"/>
      <c r="R244" s="233"/>
      <c r="T244" s="235"/>
      <c r="U244" s="230"/>
      <c r="V244" s="230"/>
      <c r="W244" s="230"/>
      <c r="X244" s="230"/>
      <c r="Y244" s="230"/>
      <c r="Z244" s="230"/>
      <c r="AA244" s="236"/>
      <c r="AT244" s="237" t="s">
        <v>168</v>
      </c>
      <c r="AU244" s="237" t="s">
        <v>114</v>
      </c>
      <c r="AV244" s="234" t="s">
        <v>165</v>
      </c>
      <c r="AW244" s="234" t="s">
        <v>33</v>
      </c>
      <c r="AX244" s="234" t="s">
        <v>83</v>
      </c>
      <c r="AY244" s="237" t="s">
        <v>160</v>
      </c>
    </row>
    <row r="245" spans="2:63" s="195" customFormat="1" ht="29.85" customHeight="1">
      <c r="B245" s="191"/>
      <c r="C245" s="192"/>
      <c r="D245" s="202" t="s">
        <v>129</v>
      </c>
      <c r="E245" s="202"/>
      <c r="F245" s="202"/>
      <c r="G245" s="202"/>
      <c r="H245" s="202"/>
      <c r="I245" s="202"/>
      <c r="J245" s="202"/>
      <c r="K245" s="202"/>
      <c r="L245" s="202"/>
      <c r="M245" s="202"/>
      <c r="N245" s="313">
        <f>BK245</f>
        <v>0</v>
      </c>
      <c r="O245" s="314"/>
      <c r="P245" s="314"/>
      <c r="Q245" s="314"/>
      <c r="R245" s="194"/>
      <c r="T245" s="196"/>
      <c r="U245" s="192"/>
      <c r="V245" s="192"/>
      <c r="W245" s="197">
        <f>SUM(W246:W308)</f>
        <v>0</v>
      </c>
      <c r="X245" s="192"/>
      <c r="Y245" s="197">
        <f>SUM(Y246:Y308)</f>
        <v>378.18152200000003</v>
      </c>
      <c r="Z245" s="192"/>
      <c r="AA245" s="198">
        <f>SUM(AA246:AA308)</f>
        <v>0</v>
      </c>
      <c r="AR245" s="199" t="s">
        <v>83</v>
      </c>
      <c r="AT245" s="200" t="s">
        <v>74</v>
      </c>
      <c r="AU245" s="200" t="s">
        <v>83</v>
      </c>
      <c r="AY245" s="199" t="s">
        <v>160</v>
      </c>
      <c r="BK245" s="201">
        <f>SUM(BK246:BK308)</f>
        <v>0</v>
      </c>
    </row>
    <row r="246" spans="2:65" s="126" customFormat="1" ht="20.5" customHeight="1">
      <c r="B246" s="127"/>
      <c r="C246" s="203" t="s">
        <v>300</v>
      </c>
      <c r="D246" s="203" t="s">
        <v>161</v>
      </c>
      <c r="E246" s="204" t="s">
        <v>301</v>
      </c>
      <c r="F246" s="321" t="s">
        <v>302</v>
      </c>
      <c r="G246" s="321"/>
      <c r="H246" s="321"/>
      <c r="I246" s="321"/>
      <c r="J246" s="205" t="s">
        <v>164</v>
      </c>
      <c r="K246" s="206">
        <v>1488.3</v>
      </c>
      <c r="L246" s="317">
        <v>0</v>
      </c>
      <c r="M246" s="317"/>
      <c r="N246" s="318">
        <f>ROUND(L246*K246,2)</f>
        <v>0</v>
      </c>
      <c r="O246" s="318"/>
      <c r="P246" s="318"/>
      <c r="Q246" s="318"/>
      <c r="R246" s="130"/>
      <c r="T246" s="207" t="s">
        <v>5</v>
      </c>
      <c r="U246" s="208" t="s">
        <v>40</v>
      </c>
      <c r="V246" s="128"/>
      <c r="W246" s="209">
        <f>V246*K246</f>
        <v>0</v>
      </c>
      <c r="X246" s="209">
        <v>0</v>
      </c>
      <c r="Y246" s="209">
        <f>X246*K246</f>
        <v>0</v>
      </c>
      <c r="Z246" s="209">
        <v>0</v>
      </c>
      <c r="AA246" s="210">
        <f>Z246*K246</f>
        <v>0</v>
      </c>
      <c r="AR246" s="117" t="s">
        <v>165</v>
      </c>
      <c r="AT246" s="117" t="s">
        <v>161</v>
      </c>
      <c r="AU246" s="117" t="s">
        <v>114</v>
      </c>
      <c r="AY246" s="117" t="s">
        <v>160</v>
      </c>
      <c r="BE246" s="174">
        <f>IF(U246="základní",N246,0)</f>
        <v>0</v>
      </c>
      <c r="BF246" s="174">
        <f>IF(U246="snížená",N246,0)</f>
        <v>0</v>
      </c>
      <c r="BG246" s="174">
        <f>IF(U246="zákl. přenesená",N246,0)</f>
        <v>0</v>
      </c>
      <c r="BH246" s="174">
        <f>IF(U246="sníž. přenesená",N246,0)</f>
        <v>0</v>
      </c>
      <c r="BI246" s="174">
        <f>IF(U246="nulová",N246,0)</f>
        <v>0</v>
      </c>
      <c r="BJ246" s="117" t="s">
        <v>83</v>
      </c>
      <c r="BK246" s="174">
        <f>ROUND(L246*K246,2)</f>
        <v>0</v>
      </c>
      <c r="BL246" s="117" t="s">
        <v>165</v>
      </c>
      <c r="BM246" s="117" t="s">
        <v>303</v>
      </c>
    </row>
    <row r="247" spans="2:51" s="216" customFormat="1" ht="20.5" customHeight="1">
      <c r="B247" s="211"/>
      <c r="C247" s="212"/>
      <c r="D247" s="212"/>
      <c r="E247" s="213" t="s">
        <v>5</v>
      </c>
      <c r="F247" s="329" t="s">
        <v>293</v>
      </c>
      <c r="G247" s="330"/>
      <c r="H247" s="330"/>
      <c r="I247" s="330"/>
      <c r="J247" s="212"/>
      <c r="K247" s="214" t="s">
        <v>5</v>
      </c>
      <c r="L247" s="212"/>
      <c r="M247" s="212"/>
      <c r="N247" s="212"/>
      <c r="O247" s="212"/>
      <c r="P247" s="212"/>
      <c r="Q247" s="212"/>
      <c r="R247" s="215"/>
      <c r="T247" s="217"/>
      <c r="U247" s="212"/>
      <c r="V247" s="212"/>
      <c r="W247" s="212"/>
      <c r="X247" s="212"/>
      <c r="Y247" s="212"/>
      <c r="Z247" s="212"/>
      <c r="AA247" s="218"/>
      <c r="AT247" s="219" t="s">
        <v>168</v>
      </c>
      <c r="AU247" s="219" t="s">
        <v>114</v>
      </c>
      <c r="AV247" s="216" t="s">
        <v>83</v>
      </c>
      <c r="AW247" s="216" t="s">
        <v>33</v>
      </c>
      <c r="AX247" s="216" t="s">
        <v>75</v>
      </c>
      <c r="AY247" s="219" t="s">
        <v>160</v>
      </c>
    </row>
    <row r="248" spans="2:51" s="216" customFormat="1" ht="20.5" customHeight="1">
      <c r="B248" s="211"/>
      <c r="C248" s="212"/>
      <c r="D248" s="212"/>
      <c r="E248" s="213" t="s">
        <v>5</v>
      </c>
      <c r="F248" s="331" t="s">
        <v>191</v>
      </c>
      <c r="G248" s="332"/>
      <c r="H248" s="332"/>
      <c r="I248" s="332"/>
      <c r="J248" s="212"/>
      <c r="K248" s="214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221"/>
      <c r="D249" s="221"/>
      <c r="E249" s="222" t="s">
        <v>5</v>
      </c>
      <c r="F249" s="333" t="s">
        <v>304</v>
      </c>
      <c r="G249" s="334"/>
      <c r="H249" s="334"/>
      <c r="I249" s="334"/>
      <c r="J249" s="221"/>
      <c r="K249" s="223">
        <v>1039.5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212"/>
      <c r="D250" s="212"/>
      <c r="E250" s="213" t="s">
        <v>5</v>
      </c>
      <c r="F250" s="331" t="s">
        <v>211</v>
      </c>
      <c r="G250" s="332"/>
      <c r="H250" s="332"/>
      <c r="I250" s="332"/>
      <c r="J250" s="212"/>
      <c r="K250" s="214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221"/>
      <c r="D251" s="221"/>
      <c r="E251" s="222" t="s">
        <v>5</v>
      </c>
      <c r="F251" s="333" t="s">
        <v>305</v>
      </c>
      <c r="G251" s="334"/>
      <c r="H251" s="334"/>
      <c r="I251" s="334"/>
      <c r="J251" s="221"/>
      <c r="K251" s="223">
        <v>357.5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212"/>
      <c r="D252" s="212"/>
      <c r="E252" s="213" t="s">
        <v>5</v>
      </c>
      <c r="F252" s="331" t="s">
        <v>296</v>
      </c>
      <c r="G252" s="332"/>
      <c r="H252" s="332"/>
      <c r="I252" s="332"/>
      <c r="J252" s="212"/>
      <c r="K252" s="214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221"/>
      <c r="D253" s="221"/>
      <c r="E253" s="222" t="s">
        <v>5</v>
      </c>
      <c r="F253" s="333" t="s">
        <v>297</v>
      </c>
      <c r="G253" s="334"/>
      <c r="H253" s="334"/>
      <c r="I253" s="334"/>
      <c r="J253" s="221"/>
      <c r="K253" s="223">
        <v>91.3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34" customFormat="1" ht="20.5" customHeight="1">
      <c r="B254" s="229"/>
      <c r="C254" s="230"/>
      <c r="D254" s="230"/>
      <c r="E254" s="231" t="s">
        <v>5</v>
      </c>
      <c r="F254" s="319" t="s">
        <v>170</v>
      </c>
      <c r="G254" s="320"/>
      <c r="H254" s="320"/>
      <c r="I254" s="320"/>
      <c r="J254" s="230"/>
      <c r="K254" s="232">
        <v>1488.3</v>
      </c>
      <c r="L254" s="230"/>
      <c r="M254" s="230"/>
      <c r="N254" s="230"/>
      <c r="O254" s="230"/>
      <c r="P254" s="230"/>
      <c r="Q254" s="230"/>
      <c r="R254" s="233"/>
      <c r="T254" s="235"/>
      <c r="U254" s="230"/>
      <c r="V254" s="230"/>
      <c r="W254" s="230"/>
      <c r="X254" s="230"/>
      <c r="Y254" s="230"/>
      <c r="Z254" s="230"/>
      <c r="AA254" s="236"/>
      <c r="AT254" s="237" t="s">
        <v>168</v>
      </c>
      <c r="AU254" s="237" t="s">
        <v>114</v>
      </c>
      <c r="AV254" s="234" t="s">
        <v>165</v>
      </c>
      <c r="AW254" s="234" t="s">
        <v>33</v>
      </c>
      <c r="AX254" s="234" t="s">
        <v>83</v>
      </c>
      <c r="AY254" s="237" t="s">
        <v>160</v>
      </c>
    </row>
    <row r="255" spans="2:65" s="126" customFormat="1" ht="20.5" customHeight="1">
      <c r="B255" s="127"/>
      <c r="C255" s="203" t="s">
        <v>306</v>
      </c>
      <c r="D255" s="203" t="s">
        <v>161</v>
      </c>
      <c r="E255" s="204" t="s">
        <v>307</v>
      </c>
      <c r="F255" s="321" t="s">
        <v>308</v>
      </c>
      <c r="G255" s="321"/>
      <c r="H255" s="321"/>
      <c r="I255" s="321"/>
      <c r="J255" s="205" t="s">
        <v>164</v>
      </c>
      <c r="K255" s="206">
        <v>18.9</v>
      </c>
      <c r="L255" s="317">
        <v>0</v>
      </c>
      <c r="M255" s="317"/>
      <c r="N255" s="318">
        <f>ROUND(L255*K255,2)</f>
        <v>0</v>
      </c>
      <c r="O255" s="318"/>
      <c r="P255" s="318"/>
      <c r="Q255" s="318"/>
      <c r="R255" s="130"/>
      <c r="T255" s="207" t="s">
        <v>5</v>
      </c>
      <c r="U255" s="208" t="s">
        <v>40</v>
      </c>
      <c r="V255" s="128"/>
      <c r="W255" s="209">
        <f>V255*K255</f>
        <v>0</v>
      </c>
      <c r="X255" s="209">
        <v>0.4726</v>
      </c>
      <c r="Y255" s="209">
        <f>X255*K255</f>
        <v>8.93214</v>
      </c>
      <c r="Z255" s="209">
        <v>0</v>
      </c>
      <c r="AA255" s="210">
        <f>Z255*K255</f>
        <v>0</v>
      </c>
      <c r="AR255" s="117" t="s">
        <v>165</v>
      </c>
      <c r="AT255" s="117" t="s">
        <v>161</v>
      </c>
      <c r="AU255" s="117" t="s">
        <v>114</v>
      </c>
      <c r="AY255" s="117" t="s">
        <v>160</v>
      </c>
      <c r="BE255" s="174">
        <f>IF(U255="základní",N255,0)</f>
        <v>0</v>
      </c>
      <c r="BF255" s="174">
        <f>IF(U255="snížená",N255,0)</f>
        <v>0</v>
      </c>
      <c r="BG255" s="174">
        <f>IF(U255="zákl. přenesená",N255,0)</f>
        <v>0</v>
      </c>
      <c r="BH255" s="174">
        <f>IF(U255="sníž. přenesená",N255,0)</f>
        <v>0</v>
      </c>
      <c r="BI255" s="174">
        <f>IF(U255="nulová",N255,0)</f>
        <v>0</v>
      </c>
      <c r="BJ255" s="117" t="s">
        <v>83</v>
      </c>
      <c r="BK255" s="174">
        <f>ROUND(L255*K255,2)</f>
        <v>0</v>
      </c>
      <c r="BL255" s="117" t="s">
        <v>165</v>
      </c>
      <c r="BM255" s="117" t="s">
        <v>309</v>
      </c>
    </row>
    <row r="256" spans="2:51" s="216" customFormat="1" ht="20.5" customHeight="1">
      <c r="B256" s="211"/>
      <c r="C256" s="212"/>
      <c r="D256" s="212"/>
      <c r="E256" s="213" t="s">
        <v>5</v>
      </c>
      <c r="F256" s="329" t="s">
        <v>298</v>
      </c>
      <c r="G256" s="330"/>
      <c r="H256" s="330"/>
      <c r="I256" s="330"/>
      <c r="J256" s="212"/>
      <c r="K256" s="214" t="s">
        <v>5</v>
      </c>
      <c r="L256" s="212"/>
      <c r="M256" s="212"/>
      <c r="N256" s="212"/>
      <c r="O256" s="212"/>
      <c r="P256" s="212"/>
      <c r="Q256" s="212"/>
      <c r="R256" s="215"/>
      <c r="T256" s="217"/>
      <c r="U256" s="212"/>
      <c r="V256" s="212"/>
      <c r="W256" s="212"/>
      <c r="X256" s="212"/>
      <c r="Y256" s="212"/>
      <c r="Z256" s="212"/>
      <c r="AA256" s="218"/>
      <c r="AT256" s="219" t="s">
        <v>168</v>
      </c>
      <c r="AU256" s="219" t="s">
        <v>114</v>
      </c>
      <c r="AV256" s="216" t="s">
        <v>83</v>
      </c>
      <c r="AW256" s="216" t="s">
        <v>33</v>
      </c>
      <c r="AX256" s="216" t="s">
        <v>75</v>
      </c>
      <c r="AY256" s="219" t="s">
        <v>160</v>
      </c>
    </row>
    <row r="257" spans="2:51" s="225" customFormat="1" ht="20.5" customHeight="1">
      <c r="B257" s="220"/>
      <c r="C257" s="221"/>
      <c r="D257" s="221"/>
      <c r="E257" s="222" t="s">
        <v>5</v>
      </c>
      <c r="F257" s="333" t="s">
        <v>299</v>
      </c>
      <c r="G257" s="334"/>
      <c r="H257" s="334"/>
      <c r="I257" s="334"/>
      <c r="J257" s="221"/>
      <c r="K257" s="223">
        <v>18.9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75</v>
      </c>
      <c r="AY257" s="228" t="s">
        <v>160</v>
      </c>
    </row>
    <row r="258" spans="2:51" s="234" customFormat="1" ht="20.5" customHeight="1">
      <c r="B258" s="229"/>
      <c r="C258" s="230"/>
      <c r="D258" s="230"/>
      <c r="E258" s="231" t="s">
        <v>5</v>
      </c>
      <c r="F258" s="319" t="s">
        <v>170</v>
      </c>
      <c r="G258" s="320"/>
      <c r="H258" s="320"/>
      <c r="I258" s="320"/>
      <c r="J258" s="230"/>
      <c r="K258" s="232">
        <v>18.9</v>
      </c>
      <c r="L258" s="230"/>
      <c r="M258" s="230"/>
      <c r="N258" s="230"/>
      <c r="O258" s="230"/>
      <c r="P258" s="230"/>
      <c r="Q258" s="230"/>
      <c r="R258" s="233"/>
      <c r="T258" s="235"/>
      <c r="U258" s="230"/>
      <c r="V258" s="230"/>
      <c r="W258" s="230"/>
      <c r="X258" s="230"/>
      <c r="Y258" s="230"/>
      <c r="Z258" s="230"/>
      <c r="AA258" s="236"/>
      <c r="AT258" s="237" t="s">
        <v>168</v>
      </c>
      <c r="AU258" s="237" t="s">
        <v>114</v>
      </c>
      <c r="AV258" s="234" t="s">
        <v>165</v>
      </c>
      <c r="AW258" s="234" t="s">
        <v>33</v>
      </c>
      <c r="AX258" s="234" t="s">
        <v>83</v>
      </c>
      <c r="AY258" s="237" t="s">
        <v>160</v>
      </c>
    </row>
    <row r="259" spans="2:65" s="126" customFormat="1" ht="28.95" customHeight="1">
      <c r="B259" s="127"/>
      <c r="C259" s="203" t="s">
        <v>310</v>
      </c>
      <c r="D259" s="203" t="s">
        <v>161</v>
      </c>
      <c r="E259" s="204" t="s">
        <v>311</v>
      </c>
      <c r="F259" s="321" t="s">
        <v>312</v>
      </c>
      <c r="G259" s="321"/>
      <c r="H259" s="321"/>
      <c r="I259" s="321"/>
      <c r="J259" s="205" t="s">
        <v>164</v>
      </c>
      <c r="K259" s="206">
        <v>1420.65</v>
      </c>
      <c r="L259" s="317">
        <v>0</v>
      </c>
      <c r="M259" s="317"/>
      <c r="N259" s="318">
        <f>ROUND(L259*K259,2)</f>
        <v>0</v>
      </c>
      <c r="O259" s="318"/>
      <c r="P259" s="318"/>
      <c r="Q259" s="318"/>
      <c r="R259" s="130"/>
      <c r="T259" s="207" t="s">
        <v>5</v>
      </c>
      <c r="U259" s="208" t="s">
        <v>40</v>
      </c>
      <c r="V259" s="128"/>
      <c r="W259" s="209">
        <f>V259*K259</f>
        <v>0</v>
      </c>
      <c r="X259" s="209">
        <v>0</v>
      </c>
      <c r="Y259" s="209">
        <f>X259*K259</f>
        <v>0</v>
      </c>
      <c r="Z259" s="209">
        <v>0</v>
      </c>
      <c r="AA259" s="210">
        <f>Z259*K259</f>
        <v>0</v>
      </c>
      <c r="AR259" s="117" t="s">
        <v>165</v>
      </c>
      <c r="AT259" s="117" t="s">
        <v>161</v>
      </c>
      <c r="AU259" s="117" t="s">
        <v>114</v>
      </c>
      <c r="AY259" s="117" t="s">
        <v>160</v>
      </c>
      <c r="BE259" s="174">
        <f>IF(U259="základní",N259,0)</f>
        <v>0</v>
      </c>
      <c r="BF259" s="174">
        <f>IF(U259="snížená",N259,0)</f>
        <v>0</v>
      </c>
      <c r="BG259" s="174">
        <f>IF(U259="zákl. přenesená",N259,0)</f>
        <v>0</v>
      </c>
      <c r="BH259" s="174">
        <f>IF(U259="sníž. přenesená",N259,0)</f>
        <v>0</v>
      </c>
      <c r="BI259" s="174">
        <f>IF(U259="nulová",N259,0)</f>
        <v>0</v>
      </c>
      <c r="BJ259" s="117" t="s">
        <v>83</v>
      </c>
      <c r="BK259" s="174">
        <f>ROUND(L259*K259,2)</f>
        <v>0</v>
      </c>
      <c r="BL259" s="117" t="s">
        <v>165</v>
      </c>
      <c r="BM259" s="117" t="s">
        <v>313</v>
      </c>
    </row>
    <row r="260" spans="2:51" s="216" customFormat="1" ht="20.5" customHeight="1">
      <c r="B260" s="211"/>
      <c r="C260" s="212"/>
      <c r="D260" s="212"/>
      <c r="E260" s="213" t="s">
        <v>5</v>
      </c>
      <c r="F260" s="329" t="s">
        <v>293</v>
      </c>
      <c r="G260" s="330"/>
      <c r="H260" s="330"/>
      <c r="I260" s="330"/>
      <c r="J260" s="212"/>
      <c r="K260" s="214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16" customFormat="1" ht="20.5" customHeight="1">
      <c r="B261" s="211"/>
      <c r="C261" s="212"/>
      <c r="D261" s="212"/>
      <c r="E261" s="213" t="s">
        <v>5</v>
      </c>
      <c r="F261" s="331" t="s">
        <v>191</v>
      </c>
      <c r="G261" s="332"/>
      <c r="H261" s="332"/>
      <c r="I261" s="332"/>
      <c r="J261" s="212"/>
      <c r="K261" s="214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221"/>
      <c r="D262" s="221"/>
      <c r="E262" s="222" t="s">
        <v>5</v>
      </c>
      <c r="F262" s="333" t="s">
        <v>314</v>
      </c>
      <c r="G262" s="334"/>
      <c r="H262" s="334"/>
      <c r="I262" s="334"/>
      <c r="J262" s="221"/>
      <c r="K262" s="223">
        <v>992.25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16" customFormat="1" ht="20.5" customHeight="1">
      <c r="B263" s="211"/>
      <c r="C263" s="212"/>
      <c r="D263" s="212"/>
      <c r="E263" s="213" t="s">
        <v>5</v>
      </c>
      <c r="F263" s="331" t="s">
        <v>211</v>
      </c>
      <c r="G263" s="332"/>
      <c r="H263" s="332"/>
      <c r="I263" s="332"/>
      <c r="J263" s="212"/>
      <c r="K263" s="214" t="s">
        <v>5</v>
      </c>
      <c r="L263" s="212"/>
      <c r="M263" s="212"/>
      <c r="N263" s="212"/>
      <c r="O263" s="212"/>
      <c r="P263" s="212"/>
      <c r="Q263" s="212"/>
      <c r="R263" s="215"/>
      <c r="T263" s="217"/>
      <c r="U263" s="212"/>
      <c r="V263" s="212"/>
      <c r="W263" s="212"/>
      <c r="X263" s="212"/>
      <c r="Y263" s="212"/>
      <c r="Z263" s="212"/>
      <c r="AA263" s="218"/>
      <c r="AT263" s="219" t="s">
        <v>168</v>
      </c>
      <c r="AU263" s="219" t="s">
        <v>114</v>
      </c>
      <c r="AV263" s="216" t="s">
        <v>83</v>
      </c>
      <c r="AW263" s="216" t="s">
        <v>33</v>
      </c>
      <c r="AX263" s="216" t="s">
        <v>75</v>
      </c>
      <c r="AY263" s="219" t="s">
        <v>160</v>
      </c>
    </row>
    <row r="264" spans="2:51" s="225" customFormat="1" ht="20.5" customHeight="1">
      <c r="B264" s="220"/>
      <c r="C264" s="221"/>
      <c r="D264" s="221"/>
      <c r="E264" s="222" t="s">
        <v>5</v>
      </c>
      <c r="F264" s="333" t="s">
        <v>315</v>
      </c>
      <c r="G264" s="334"/>
      <c r="H264" s="334"/>
      <c r="I264" s="334"/>
      <c r="J264" s="221"/>
      <c r="K264" s="223">
        <v>341.25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16" customFormat="1" ht="20.5" customHeight="1">
      <c r="B265" s="211"/>
      <c r="C265" s="212"/>
      <c r="D265" s="212"/>
      <c r="E265" s="213" t="s">
        <v>5</v>
      </c>
      <c r="F265" s="331" t="s">
        <v>296</v>
      </c>
      <c r="G265" s="332"/>
      <c r="H265" s="332"/>
      <c r="I265" s="332"/>
      <c r="J265" s="212"/>
      <c r="K265" s="214" t="s">
        <v>5</v>
      </c>
      <c r="L265" s="212"/>
      <c r="M265" s="212"/>
      <c r="N265" s="212"/>
      <c r="O265" s="212"/>
      <c r="P265" s="212"/>
      <c r="Q265" s="212"/>
      <c r="R265" s="215"/>
      <c r="T265" s="217"/>
      <c r="U265" s="212"/>
      <c r="V265" s="212"/>
      <c r="W265" s="212"/>
      <c r="X265" s="212"/>
      <c r="Y265" s="212"/>
      <c r="Z265" s="212"/>
      <c r="AA265" s="218"/>
      <c r="AT265" s="219" t="s">
        <v>168</v>
      </c>
      <c r="AU265" s="219" t="s">
        <v>114</v>
      </c>
      <c r="AV265" s="216" t="s">
        <v>83</v>
      </c>
      <c r="AW265" s="216" t="s">
        <v>33</v>
      </c>
      <c r="AX265" s="216" t="s">
        <v>75</v>
      </c>
      <c r="AY265" s="219" t="s">
        <v>160</v>
      </c>
    </row>
    <row r="266" spans="2:51" s="225" customFormat="1" ht="20.5" customHeight="1">
      <c r="B266" s="220"/>
      <c r="C266" s="221"/>
      <c r="D266" s="221"/>
      <c r="E266" s="222" t="s">
        <v>5</v>
      </c>
      <c r="F266" s="333" t="s">
        <v>316</v>
      </c>
      <c r="G266" s="334"/>
      <c r="H266" s="334"/>
      <c r="I266" s="334"/>
      <c r="J266" s="221"/>
      <c r="K266" s="223">
        <v>87.15</v>
      </c>
      <c r="L266" s="221"/>
      <c r="M266" s="221"/>
      <c r="N266" s="221"/>
      <c r="O266" s="221"/>
      <c r="P266" s="221"/>
      <c r="Q266" s="221"/>
      <c r="R266" s="224"/>
      <c r="T266" s="226"/>
      <c r="U266" s="221"/>
      <c r="V266" s="221"/>
      <c r="W266" s="221"/>
      <c r="X266" s="221"/>
      <c r="Y266" s="221"/>
      <c r="Z266" s="221"/>
      <c r="AA266" s="227"/>
      <c r="AT266" s="228" t="s">
        <v>168</v>
      </c>
      <c r="AU266" s="228" t="s">
        <v>114</v>
      </c>
      <c r="AV266" s="225" t="s">
        <v>114</v>
      </c>
      <c r="AW266" s="225" t="s">
        <v>33</v>
      </c>
      <c r="AX266" s="225" t="s">
        <v>75</v>
      </c>
      <c r="AY266" s="228" t="s">
        <v>160</v>
      </c>
    </row>
    <row r="267" spans="2:51" s="234" customFormat="1" ht="20.5" customHeight="1">
      <c r="B267" s="229"/>
      <c r="C267" s="230"/>
      <c r="D267" s="230"/>
      <c r="E267" s="231" t="s">
        <v>5</v>
      </c>
      <c r="F267" s="319" t="s">
        <v>170</v>
      </c>
      <c r="G267" s="320"/>
      <c r="H267" s="320"/>
      <c r="I267" s="320"/>
      <c r="J267" s="230"/>
      <c r="K267" s="232">
        <v>1420.65</v>
      </c>
      <c r="L267" s="230"/>
      <c r="M267" s="230"/>
      <c r="N267" s="230"/>
      <c r="O267" s="230"/>
      <c r="P267" s="230"/>
      <c r="Q267" s="230"/>
      <c r="R267" s="233"/>
      <c r="T267" s="235"/>
      <c r="U267" s="230"/>
      <c r="V267" s="230"/>
      <c r="W267" s="230"/>
      <c r="X267" s="230"/>
      <c r="Y267" s="230"/>
      <c r="Z267" s="230"/>
      <c r="AA267" s="236"/>
      <c r="AT267" s="237" t="s">
        <v>168</v>
      </c>
      <c r="AU267" s="237" t="s">
        <v>114</v>
      </c>
      <c r="AV267" s="234" t="s">
        <v>165</v>
      </c>
      <c r="AW267" s="234" t="s">
        <v>33</v>
      </c>
      <c r="AX267" s="234" t="s">
        <v>83</v>
      </c>
      <c r="AY267" s="237" t="s">
        <v>160</v>
      </c>
    </row>
    <row r="268" spans="2:65" s="126" customFormat="1" ht="28.95" customHeight="1">
      <c r="B268" s="127"/>
      <c r="C268" s="203" t="s">
        <v>317</v>
      </c>
      <c r="D268" s="203" t="s">
        <v>161</v>
      </c>
      <c r="E268" s="204" t="s">
        <v>318</v>
      </c>
      <c r="F268" s="321" t="s">
        <v>319</v>
      </c>
      <c r="G268" s="321"/>
      <c r="H268" s="321"/>
      <c r="I268" s="321"/>
      <c r="J268" s="205" t="s">
        <v>164</v>
      </c>
      <c r="K268" s="206">
        <v>11.2</v>
      </c>
      <c r="L268" s="317">
        <v>0</v>
      </c>
      <c r="M268" s="317"/>
      <c r="N268" s="318">
        <f>ROUND(L268*K268,2)</f>
        <v>0</v>
      </c>
      <c r="O268" s="318"/>
      <c r="P268" s="318"/>
      <c r="Q268" s="318"/>
      <c r="R268" s="130"/>
      <c r="T268" s="207" t="s">
        <v>5</v>
      </c>
      <c r="U268" s="208" t="s">
        <v>40</v>
      </c>
      <c r="V268" s="128"/>
      <c r="W268" s="209">
        <f>V268*K268</f>
        <v>0</v>
      </c>
      <c r="X268" s="209">
        <v>0.00061</v>
      </c>
      <c r="Y268" s="209">
        <f>X268*K268</f>
        <v>0.0068319999999999995</v>
      </c>
      <c r="Z268" s="209">
        <v>0</v>
      </c>
      <c r="AA268" s="210">
        <f>Z268*K268</f>
        <v>0</v>
      </c>
      <c r="AR268" s="117" t="s">
        <v>165</v>
      </c>
      <c r="AT268" s="117" t="s">
        <v>161</v>
      </c>
      <c r="AU268" s="117" t="s">
        <v>114</v>
      </c>
      <c r="AY268" s="117" t="s">
        <v>160</v>
      </c>
      <c r="BE268" s="174">
        <f>IF(U268="základní",N268,0)</f>
        <v>0</v>
      </c>
      <c r="BF268" s="174">
        <f>IF(U268="snížená",N268,0)</f>
        <v>0</v>
      </c>
      <c r="BG268" s="174">
        <f>IF(U268="zákl. přenesená",N268,0)</f>
        <v>0</v>
      </c>
      <c r="BH268" s="174">
        <f>IF(U268="sníž. přenesená",N268,0)</f>
        <v>0</v>
      </c>
      <c r="BI268" s="174">
        <f>IF(U268="nulová",N268,0)</f>
        <v>0</v>
      </c>
      <c r="BJ268" s="117" t="s">
        <v>83</v>
      </c>
      <c r="BK268" s="174">
        <f>ROUND(L268*K268,2)</f>
        <v>0</v>
      </c>
      <c r="BL268" s="117" t="s">
        <v>165</v>
      </c>
      <c r="BM268" s="117" t="s">
        <v>320</v>
      </c>
    </row>
    <row r="269" spans="2:51" s="216" customFormat="1" ht="20.5" customHeight="1">
      <c r="B269" s="211"/>
      <c r="C269" s="212"/>
      <c r="D269" s="212"/>
      <c r="E269" s="213" t="s">
        <v>5</v>
      </c>
      <c r="F269" s="329" t="s">
        <v>321</v>
      </c>
      <c r="G269" s="330"/>
      <c r="H269" s="330"/>
      <c r="I269" s="330"/>
      <c r="J269" s="212"/>
      <c r="K269" s="214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221"/>
      <c r="D270" s="221"/>
      <c r="E270" s="222" t="s">
        <v>5</v>
      </c>
      <c r="F270" s="333" t="s">
        <v>322</v>
      </c>
      <c r="G270" s="334"/>
      <c r="H270" s="334"/>
      <c r="I270" s="334"/>
      <c r="J270" s="221"/>
      <c r="K270" s="223">
        <v>11.2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230"/>
      <c r="D271" s="230"/>
      <c r="E271" s="231" t="s">
        <v>5</v>
      </c>
      <c r="F271" s="319" t="s">
        <v>170</v>
      </c>
      <c r="G271" s="320"/>
      <c r="H271" s="320"/>
      <c r="I271" s="320"/>
      <c r="J271" s="230"/>
      <c r="K271" s="232">
        <v>11.2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40.15" customHeight="1">
      <c r="B272" s="127"/>
      <c r="C272" s="203" t="s">
        <v>323</v>
      </c>
      <c r="D272" s="203" t="s">
        <v>161</v>
      </c>
      <c r="E272" s="204" t="s">
        <v>324</v>
      </c>
      <c r="F272" s="321" t="s">
        <v>325</v>
      </c>
      <c r="G272" s="321"/>
      <c r="H272" s="321"/>
      <c r="I272" s="321"/>
      <c r="J272" s="205" t="s">
        <v>164</v>
      </c>
      <c r="K272" s="206">
        <v>11.2</v>
      </c>
      <c r="L272" s="317">
        <v>0</v>
      </c>
      <c r="M272" s="317"/>
      <c r="N272" s="318">
        <f>ROUND(L272*K272,2)</f>
        <v>0</v>
      </c>
      <c r="O272" s="318"/>
      <c r="P272" s="318"/>
      <c r="Q272" s="318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326</v>
      </c>
    </row>
    <row r="273" spans="2:51" s="216" customFormat="1" ht="20.5" customHeight="1">
      <c r="B273" s="211"/>
      <c r="C273" s="212"/>
      <c r="D273" s="212"/>
      <c r="E273" s="213" t="s">
        <v>5</v>
      </c>
      <c r="F273" s="329" t="s">
        <v>321</v>
      </c>
      <c r="G273" s="330"/>
      <c r="H273" s="330"/>
      <c r="I273" s="330"/>
      <c r="J273" s="212"/>
      <c r="K273" s="214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25" customFormat="1" ht="20.5" customHeight="1">
      <c r="B274" s="220"/>
      <c r="C274" s="221"/>
      <c r="D274" s="221"/>
      <c r="E274" s="222" t="s">
        <v>5</v>
      </c>
      <c r="F274" s="333" t="s">
        <v>322</v>
      </c>
      <c r="G274" s="334"/>
      <c r="H274" s="334"/>
      <c r="I274" s="334"/>
      <c r="J274" s="221"/>
      <c r="K274" s="223">
        <v>11.2</v>
      </c>
      <c r="L274" s="221"/>
      <c r="M274" s="221"/>
      <c r="N274" s="221"/>
      <c r="O274" s="221"/>
      <c r="P274" s="221"/>
      <c r="Q274" s="221"/>
      <c r="R274" s="224"/>
      <c r="T274" s="226"/>
      <c r="U274" s="221"/>
      <c r="V274" s="221"/>
      <c r="W274" s="221"/>
      <c r="X274" s="221"/>
      <c r="Y274" s="221"/>
      <c r="Z274" s="221"/>
      <c r="AA274" s="227"/>
      <c r="AT274" s="228" t="s">
        <v>168</v>
      </c>
      <c r="AU274" s="228" t="s">
        <v>114</v>
      </c>
      <c r="AV274" s="225" t="s">
        <v>114</v>
      </c>
      <c r="AW274" s="225" t="s">
        <v>33</v>
      </c>
      <c r="AX274" s="225" t="s">
        <v>75</v>
      </c>
      <c r="AY274" s="228" t="s">
        <v>160</v>
      </c>
    </row>
    <row r="275" spans="2:51" s="234" customFormat="1" ht="20.5" customHeight="1">
      <c r="B275" s="229"/>
      <c r="C275" s="230"/>
      <c r="D275" s="230"/>
      <c r="E275" s="231" t="s">
        <v>5</v>
      </c>
      <c r="F275" s="319" t="s">
        <v>170</v>
      </c>
      <c r="G275" s="320"/>
      <c r="H275" s="320"/>
      <c r="I275" s="320"/>
      <c r="J275" s="230"/>
      <c r="K275" s="232">
        <v>11.2</v>
      </c>
      <c r="L275" s="230"/>
      <c r="M275" s="230"/>
      <c r="N275" s="230"/>
      <c r="O275" s="230"/>
      <c r="P275" s="230"/>
      <c r="Q275" s="230"/>
      <c r="R275" s="233"/>
      <c r="T275" s="235"/>
      <c r="U275" s="230"/>
      <c r="V275" s="230"/>
      <c r="W275" s="230"/>
      <c r="X275" s="230"/>
      <c r="Y275" s="230"/>
      <c r="Z275" s="230"/>
      <c r="AA275" s="236"/>
      <c r="AT275" s="237" t="s">
        <v>168</v>
      </c>
      <c r="AU275" s="237" t="s">
        <v>114</v>
      </c>
      <c r="AV275" s="234" t="s">
        <v>165</v>
      </c>
      <c r="AW275" s="234" t="s">
        <v>33</v>
      </c>
      <c r="AX275" s="234" t="s">
        <v>83</v>
      </c>
      <c r="AY275" s="237" t="s">
        <v>160</v>
      </c>
    </row>
    <row r="276" spans="2:65" s="126" customFormat="1" ht="28.95" customHeight="1">
      <c r="B276" s="127"/>
      <c r="C276" s="203" t="s">
        <v>327</v>
      </c>
      <c r="D276" s="203" t="s">
        <v>161</v>
      </c>
      <c r="E276" s="204" t="s">
        <v>328</v>
      </c>
      <c r="F276" s="321" t="s">
        <v>329</v>
      </c>
      <c r="G276" s="321"/>
      <c r="H276" s="321"/>
      <c r="I276" s="321"/>
      <c r="J276" s="205" t="s">
        <v>164</v>
      </c>
      <c r="K276" s="206">
        <v>18</v>
      </c>
      <c r="L276" s="317">
        <v>0</v>
      </c>
      <c r="M276" s="317"/>
      <c r="N276" s="318">
        <f>ROUND(L276*K276,2)</f>
        <v>0</v>
      </c>
      <c r="O276" s="318"/>
      <c r="P276" s="318"/>
      <c r="Q276" s="318"/>
      <c r="R276" s="130"/>
      <c r="T276" s="207" t="s">
        <v>5</v>
      </c>
      <c r="U276" s="208" t="s">
        <v>40</v>
      </c>
      <c r="V276" s="128"/>
      <c r="W276" s="209">
        <f>V276*K276</f>
        <v>0</v>
      </c>
      <c r="X276" s="209">
        <v>0.08565</v>
      </c>
      <c r="Y276" s="209">
        <f>X276*K276</f>
        <v>1.5417</v>
      </c>
      <c r="Z276" s="209">
        <v>0</v>
      </c>
      <c r="AA276" s="210">
        <f>Z276*K276</f>
        <v>0</v>
      </c>
      <c r="AR276" s="117" t="s">
        <v>165</v>
      </c>
      <c r="AT276" s="117" t="s">
        <v>161</v>
      </c>
      <c r="AU276" s="117" t="s">
        <v>114</v>
      </c>
      <c r="AY276" s="117" t="s">
        <v>160</v>
      </c>
      <c r="BE276" s="174">
        <f>IF(U276="základní",N276,0)</f>
        <v>0</v>
      </c>
      <c r="BF276" s="174">
        <f>IF(U276="snížená",N276,0)</f>
        <v>0</v>
      </c>
      <c r="BG276" s="174">
        <f>IF(U276="zákl. přenesená",N276,0)</f>
        <v>0</v>
      </c>
      <c r="BH276" s="174">
        <f>IF(U276="sníž. přenesená",N276,0)</f>
        <v>0</v>
      </c>
      <c r="BI276" s="174">
        <f>IF(U276="nulová",N276,0)</f>
        <v>0</v>
      </c>
      <c r="BJ276" s="117" t="s">
        <v>83</v>
      </c>
      <c r="BK276" s="174">
        <f>ROUND(L276*K276,2)</f>
        <v>0</v>
      </c>
      <c r="BL276" s="117" t="s">
        <v>165</v>
      </c>
      <c r="BM276" s="117" t="s">
        <v>330</v>
      </c>
    </row>
    <row r="277" spans="2:51" s="216" customFormat="1" ht="20.5" customHeight="1">
      <c r="B277" s="211"/>
      <c r="C277" s="212"/>
      <c r="D277" s="212"/>
      <c r="E277" s="213" t="s">
        <v>5</v>
      </c>
      <c r="F277" s="329" t="s">
        <v>298</v>
      </c>
      <c r="G277" s="330"/>
      <c r="H277" s="330"/>
      <c r="I277" s="330"/>
      <c r="J277" s="212"/>
      <c r="K277" s="214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221"/>
      <c r="D278" s="221"/>
      <c r="E278" s="222" t="s">
        <v>5</v>
      </c>
      <c r="F278" s="333" t="s">
        <v>270</v>
      </c>
      <c r="G278" s="334"/>
      <c r="H278" s="334"/>
      <c r="I278" s="334"/>
      <c r="J278" s="221"/>
      <c r="K278" s="223">
        <v>18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34" customFormat="1" ht="20.5" customHeight="1">
      <c r="B279" s="229"/>
      <c r="C279" s="230"/>
      <c r="D279" s="230"/>
      <c r="E279" s="231" t="s">
        <v>5</v>
      </c>
      <c r="F279" s="319" t="s">
        <v>170</v>
      </c>
      <c r="G279" s="320"/>
      <c r="H279" s="320"/>
      <c r="I279" s="320"/>
      <c r="J279" s="230"/>
      <c r="K279" s="232">
        <v>18</v>
      </c>
      <c r="L279" s="230"/>
      <c r="M279" s="230"/>
      <c r="N279" s="230"/>
      <c r="O279" s="230"/>
      <c r="P279" s="230"/>
      <c r="Q279" s="230"/>
      <c r="R279" s="233"/>
      <c r="T279" s="235"/>
      <c r="U279" s="230"/>
      <c r="V279" s="230"/>
      <c r="W279" s="230"/>
      <c r="X279" s="230"/>
      <c r="Y279" s="230"/>
      <c r="Z279" s="230"/>
      <c r="AA279" s="236"/>
      <c r="AT279" s="237" t="s">
        <v>168</v>
      </c>
      <c r="AU279" s="237" t="s">
        <v>114</v>
      </c>
      <c r="AV279" s="234" t="s">
        <v>165</v>
      </c>
      <c r="AW279" s="234" t="s">
        <v>33</v>
      </c>
      <c r="AX279" s="234" t="s">
        <v>83</v>
      </c>
      <c r="AY279" s="237" t="s">
        <v>160</v>
      </c>
    </row>
    <row r="280" spans="2:65" s="126" customFormat="1" ht="28.95" customHeight="1">
      <c r="B280" s="127"/>
      <c r="C280" s="203" t="s">
        <v>331</v>
      </c>
      <c r="D280" s="203" t="s">
        <v>161</v>
      </c>
      <c r="E280" s="204" t="s">
        <v>332</v>
      </c>
      <c r="F280" s="321" t="s">
        <v>333</v>
      </c>
      <c r="G280" s="321"/>
      <c r="H280" s="321"/>
      <c r="I280" s="321"/>
      <c r="J280" s="205" t="s">
        <v>164</v>
      </c>
      <c r="K280" s="206">
        <v>83</v>
      </c>
      <c r="L280" s="317">
        <v>0</v>
      </c>
      <c r="M280" s="317"/>
      <c r="N280" s="318">
        <f>ROUND(L280*K280,2)</f>
        <v>0</v>
      </c>
      <c r="O280" s="318"/>
      <c r="P280" s="318"/>
      <c r="Q280" s="318"/>
      <c r="R280" s="130"/>
      <c r="T280" s="207" t="s">
        <v>5</v>
      </c>
      <c r="U280" s="208" t="s">
        <v>40</v>
      </c>
      <c r="V280" s="128"/>
      <c r="W280" s="209">
        <f>V280*K280</f>
        <v>0</v>
      </c>
      <c r="X280" s="209">
        <v>0.08565</v>
      </c>
      <c r="Y280" s="209">
        <f>X280*K280</f>
        <v>7.10895</v>
      </c>
      <c r="Z280" s="209">
        <v>0</v>
      </c>
      <c r="AA280" s="210">
        <f>Z280*K280</f>
        <v>0</v>
      </c>
      <c r="AR280" s="117" t="s">
        <v>165</v>
      </c>
      <c r="AT280" s="117" t="s">
        <v>161</v>
      </c>
      <c r="AU280" s="117" t="s">
        <v>114</v>
      </c>
      <c r="AY280" s="117" t="s">
        <v>160</v>
      </c>
      <c r="BE280" s="174">
        <f>IF(U280="základní",N280,0)</f>
        <v>0</v>
      </c>
      <c r="BF280" s="174">
        <f>IF(U280="snížená",N280,0)</f>
        <v>0</v>
      </c>
      <c r="BG280" s="174">
        <f>IF(U280="zákl. přenesená",N280,0)</f>
        <v>0</v>
      </c>
      <c r="BH280" s="174">
        <f>IF(U280="sníž. přenesená",N280,0)</f>
        <v>0</v>
      </c>
      <c r="BI280" s="174">
        <f>IF(U280="nulová",N280,0)</f>
        <v>0</v>
      </c>
      <c r="BJ280" s="117" t="s">
        <v>83</v>
      </c>
      <c r="BK280" s="174">
        <f>ROUND(L280*K280,2)</f>
        <v>0</v>
      </c>
      <c r="BL280" s="117" t="s">
        <v>165</v>
      </c>
      <c r="BM280" s="117" t="s">
        <v>334</v>
      </c>
    </row>
    <row r="281" spans="2:51" s="216" customFormat="1" ht="20.5" customHeight="1">
      <c r="B281" s="211"/>
      <c r="C281" s="212"/>
      <c r="D281" s="212"/>
      <c r="E281" s="213" t="s">
        <v>5</v>
      </c>
      <c r="F281" s="329" t="s">
        <v>296</v>
      </c>
      <c r="G281" s="330"/>
      <c r="H281" s="330"/>
      <c r="I281" s="330"/>
      <c r="J281" s="212"/>
      <c r="K281" s="214" t="s">
        <v>5</v>
      </c>
      <c r="L281" s="212"/>
      <c r="M281" s="212"/>
      <c r="N281" s="212"/>
      <c r="O281" s="212"/>
      <c r="P281" s="212"/>
      <c r="Q281" s="212"/>
      <c r="R281" s="215"/>
      <c r="T281" s="217"/>
      <c r="U281" s="212"/>
      <c r="V281" s="212"/>
      <c r="W281" s="212"/>
      <c r="X281" s="212"/>
      <c r="Y281" s="212"/>
      <c r="Z281" s="212"/>
      <c r="AA281" s="218"/>
      <c r="AT281" s="219" t="s">
        <v>168</v>
      </c>
      <c r="AU281" s="219" t="s">
        <v>114</v>
      </c>
      <c r="AV281" s="216" t="s">
        <v>83</v>
      </c>
      <c r="AW281" s="216" t="s">
        <v>33</v>
      </c>
      <c r="AX281" s="216" t="s">
        <v>75</v>
      </c>
      <c r="AY281" s="219" t="s">
        <v>160</v>
      </c>
    </row>
    <row r="282" spans="2:51" s="225" customFormat="1" ht="20.5" customHeight="1">
      <c r="B282" s="220"/>
      <c r="C282" s="221"/>
      <c r="D282" s="221"/>
      <c r="E282" s="222" t="s">
        <v>5</v>
      </c>
      <c r="F282" s="333" t="s">
        <v>335</v>
      </c>
      <c r="G282" s="334"/>
      <c r="H282" s="334"/>
      <c r="I282" s="334"/>
      <c r="J282" s="221"/>
      <c r="K282" s="223">
        <v>83</v>
      </c>
      <c r="L282" s="221"/>
      <c r="M282" s="221"/>
      <c r="N282" s="221"/>
      <c r="O282" s="221"/>
      <c r="P282" s="221"/>
      <c r="Q282" s="221"/>
      <c r="R282" s="224"/>
      <c r="T282" s="226"/>
      <c r="U282" s="221"/>
      <c r="V282" s="221"/>
      <c r="W282" s="221"/>
      <c r="X282" s="221"/>
      <c r="Y282" s="221"/>
      <c r="Z282" s="221"/>
      <c r="AA282" s="227"/>
      <c r="AT282" s="228" t="s">
        <v>168</v>
      </c>
      <c r="AU282" s="228" t="s">
        <v>114</v>
      </c>
      <c r="AV282" s="225" t="s">
        <v>114</v>
      </c>
      <c r="AW282" s="225" t="s">
        <v>33</v>
      </c>
      <c r="AX282" s="225" t="s">
        <v>75</v>
      </c>
      <c r="AY282" s="228" t="s">
        <v>160</v>
      </c>
    </row>
    <row r="283" spans="2:51" s="234" customFormat="1" ht="20.5" customHeight="1">
      <c r="B283" s="229"/>
      <c r="C283" s="230"/>
      <c r="D283" s="230"/>
      <c r="E283" s="231" t="s">
        <v>5</v>
      </c>
      <c r="F283" s="319" t="s">
        <v>170</v>
      </c>
      <c r="G283" s="320"/>
      <c r="H283" s="320"/>
      <c r="I283" s="320"/>
      <c r="J283" s="230"/>
      <c r="K283" s="232">
        <v>83</v>
      </c>
      <c r="L283" s="230"/>
      <c r="M283" s="230"/>
      <c r="N283" s="230"/>
      <c r="O283" s="230"/>
      <c r="P283" s="230"/>
      <c r="Q283" s="230"/>
      <c r="R283" s="233"/>
      <c r="T283" s="235"/>
      <c r="U283" s="230"/>
      <c r="V283" s="230"/>
      <c r="W283" s="230"/>
      <c r="X283" s="230"/>
      <c r="Y283" s="230"/>
      <c r="Z283" s="230"/>
      <c r="AA283" s="236"/>
      <c r="AT283" s="237" t="s">
        <v>168</v>
      </c>
      <c r="AU283" s="237" t="s">
        <v>114</v>
      </c>
      <c r="AV283" s="234" t="s">
        <v>165</v>
      </c>
      <c r="AW283" s="234" t="s">
        <v>33</v>
      </c>
      <c r="AX283" s="234" t="s">
        <v>83</v>
      </c>
      <c r="AY283" s="237" t="s">
        <v>160</v>
      </c>
    </row>
    <row r="284" spans="2:65" s="126" customFormat="1" ht="28.95" customHeight="1">
      <c r="B284" s="127"/>
      <c r="C284" s="203" t="s">
        <v>336</v>
      </c>
      <c r="D284" s="203" t="s">
        <v>161</v>
      </c>
      <c r="E284" s="204" t="s">
        <v>337</v>
      </c>
      <c r="F284" s="321" t="s">
        <v>338</v>
      </c>
      <c r="G284" s="321"/>
      <c r="H284" s="321"/>
      <c r="I284" s="321"/>
      <c r="J284" s="205" t="s">
        <v>164</v>
      </c>
      <c r="K284" s="206">
        <v>1270</v>
      </c>
      <c r="L284" s="317">
        <v>0</v>
      </c>
      <c r="M284" s="317"/>
      <c r="N284" s="318">
        <f>ROUND(L284*K284,2)</f>
        <v>0</v>
      </c>
      <c r="O284" s="318"/>
      <c r="P284" s="318"/>
      <c r="Q284" s="318"/>
      <c r="R284" s="130"/>
      <c r="T284" s="207" t="s">
        <v>5</v>
      </c>
      <c r="U284" s="208" t="s">
        <v>40</v>
      </c>
      <c r="V284" s="128"/>
      <c r="W284" s="209">
        <f>V284*K284</f>
        <v>0</v>
      </c>
      <c r="X284" s="209">
        <v>0.08565</v>
      </c>
      <c r="Y284" s="209">
        <f>X284*K284</f>
        <v>108.77550000000001</v>
      </c>
      <c r="Z284" s="209">
        <v>0</v>
      </c>
      <c r="AA284" s="210">
        <f>Z284*K284</f>
        <v>0</v>
      </c>
      <c r="AR284" s="117" t="s">
        <v>165</v>
      </c>
      <c r="AT284" s="117" t="s">
        <v>161</v>
      </c>
      <c r="AU284" s="117" t="s">
        <v>114</v>
      </c>
      <c r="AY284" s="117" t="s">
        <v>160</v>
      </c>
      <c r="BE284" s="174">
        <f>IF(U284="základní",N284,0)</f>
        <v>0</v>
      </c>
      <c r="BF284" s="174">
        <f>IF(U284="snížená",N284,0)</f>
        <v>0</v>
      </c>
      <c r="BG284" s="174">
        <f>IF(U284="zákl. přenesená",N284,0)</f>
        <v>0</v>
      </c>
      <c r="BH284" s="174">
        <f>IF(U284="sníž. přenesená",N284,0)</f>
        <v>0</v>
      </c>
      <c r="BI284" s="174">
        <f>IF(U284="nulová",N284,0)</f>
        <v>0</v>
      </c>
      <c r="BJ284" s="117" t="s">
        <v>83</v>
      </c>
      <c r="BK284" s="174">
        <f>ROUND(L284*K284,2)</f>
        <v>0</v>
      </c>
      <c r="BL284" s="117" t="s">
        <v>165</v>
      </c>
      <c r="BM284" s="117" t="s">
        <v>339</v>
      </c>
    </row>
    <row r="285" spans="2:51" s="216" customFormat="1" ht="20.5" customHeight="1">
      <c r="B285" s="211"/>
      <c r="C285" s="212"/>
      <c r="D285" s="212"/>
      <c r="E285" s="213" t="s">
        <v>5</v>
      </c>
      <c r="F285" s="329" t="s">
        <v>293</v>
      </c>
      <c r="G285" s="330"/>
      <c r="H285" s="330"/>
      <c r="I285" s="330"/>
      <c r="J285" s="212"/>
      <c r="K285" s="214" t="s">
        <v>5</v>
      </c>
      <c r="L285" s="212"/>
      <c r="M285" s="212"/>
      <c r="N285" s="212"/>
      <c r="O285" s="212"/>
      <c r="P285" s="212"/>
      <c r="Q285" s="212"/>
      <c r="R285" s="215"/>
      <c r="T285" s="217"/>
      <c r="U285" s="212"/>
      <c r="V285" s="212"/>
      <c r="W285" s="212"/>
      <c r="X285" s="212"/>
      <c r="Y285" s="212"/>
      <c r="Z285" s="212"/>
      <c r="AA285" s="218"/>
      <c r="AT285" s="219" t="s">
        <v>168</v>
      </c>
      <c r="AU285" s="219" t="s">
        <v>114</v>
      </c>
      <c r="AV285" s="216" t="s">
        <v>83</v>
      </c>
      <c r="AW285" s="216" t="s">
        <v>33</v>
      </c>
      <c r="AX285" s="216" t="s">
        <v>75</v>
      </c>
      <c r="AY285" s="219" t="s">
        <v>160</v>
      </c>
    </row>
    <row r="286" spans="2:51" s="216" customFormat="1" ht="20.5" customHeight="1">
      <c r="B286" s="211"/>
      <c r="C286" s="212"/>
      <c r="D286" s="212"/>
      <c r="E286" s="213" t="s">
        <v>5</v>
      </c>
      <c r="F286" s="331" t="s">
        <v>191</v>
      </c>
      <c r="G286" s="332"/>
      <c r="H286" s="332"/>
      <c r="I286" s="332"/>
      <c r="J286" s="212"/>
      <c r="K286" s="214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221"/>
      <c r="D287" s="221"/>
      <c r="E287" s="222" t="s">
        <v>5</v>
      </c>
      <c r="F287" s="333" t="s">
        <v>340</v>
      </c>
      <c r="G287" s="334"/>
      <c r="H287" s="334"/>
      <c r="I287" s="334"/>
      <c r="J287" s="221"/>
      <c r="K287" s="223">
        <v>945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16" customFormat="1" ht="20.5" customHeight="1">
      <c r="B288" s="211"/>
      <c r="C288" s="212"/>
      <c r="D288" s="212"/>
      <c r="E288" s="213" t="s">
        <v>5</v>
      </c>
      <c r="F288" s="331" t="s">
        <v>211</v>
      </c>
      <c r="G288" s="332"/>
      <c r="H288" s="332"/>
      <c r="I288" s="332"/>
      <c r="J288" s="212"/>
      <c r="K288" s="214" t="s">
        <v>5</v>
      </c>
      <c r="L288" s="212"/>
      <c r="M288" s="212"/>
      <c r="N288" s="212"/>
      <c r="O288" s="212"/>
      <c r="P288" s="212"/>
      <c r="Q288" s="212"/>
      <c r="R288" s="215"/>
      <c r="T288" s="217"/>
      <c r="U288" s="212"/>
      <c r="V288" s="212"/>
      <c r="W288" s="212"/>
      <c r="X288" s="212"/>
      <c r="Y288" s="212"/>
      <c r="Z288" s="212"/>
      <c r="AA288" s="218"/>
      <c r="AT288" s="219" t="s">
        <v>168</v>
      </c>
      <c r="AU288" s="219" t="s">
        <v>114</v>
      </c>
      <c r="AV288" s="216" t="s">
        <v>83</v>
      </c>
      <c r="AW288" s="216" t="s">
        <v>33</v>
      </c>
      <c r="AX288" s="216" t="s">
        <v>75</v>
      </c>
      <c r="AY288" s="219" t="s">
        <v>160</v>
      </c>
    </row>
    <row r="289" spans="2:51" s="225" customFormat="1" ht="20.5" customHeight="1">
      <c r="B289" s="220"/>
      <c r="C289" s="221"/>
      <c r="D289" s="221"/>
      <c r="E289" s="222" t="s">
        <v>5</v>
      </c>
      <c r="F289" s="333" t="s">
        <v>341</v>
      </c>
      <c r="G289" s="334"/>
      <c r="H289" s="334"/>
      <c r="I289" s="334"/>
      <c r="J289" s="221"/>
      <c r="K289" s="223">
        <v>325</v>
      </c>
      <c r="L289" s="221"/>
      <c r="M289" s="221"/>
      <c r="N289" s="221"/>
      <c r="O289" s="221"/>
      <c r="P289" s="221"/>
      <c r="Q289" s="221"/>
      <c r="R289" s="224"/>
      <c r="T289" s="226"/>
      <c r="U289" s="221"/>
      <c r="V289" s="221"/>
      <c r="W289" s="221"/>
      <c r="X289" s="221"/>
      <c r="Y289" s="221"/>
      <c r="Z289" s="221"/>
      <c r="AA289" s="227"/>
      <c r="AT289" s="228" t="s">
        <v>168</v>
      </c>
      <c r="AU289" s="228" t="s">
        <v>114</v>
      </c>
      <c r="AV289" s="225" t="s">
        <v>114</v>
      </c>
      <c r="AW289" s="225" t="s">
        <v>33</v>
      </c>
      <c r="AX289" s="225" t="s">
        <v>75</v>
      </c>
      <c r="AY289" s="228" t="s">
        <v>160</v>
      </c>
    </row>
    <row r="290" spans="2:51" s="234" customFormat="1" ht="20.5" customHeight="1">
      <c r="B290" s="229"/>
      <c r="C290" s="230"/>
      <c r="D290" s="230"/>
      <c r="E290" s="231" t="s">
        <v>5</v>
      </c>
      <c r="F290" s="319" t="s">
        <v>170</v>
      </c>
      <c r="G290" s="320"/>
      <c r="H290" s="320"/>
      <c r="I290" s="320"/>
      <c r="J290" s="230"/>
      <c r="K290" s="232">
        <v>1270</v>
      </c>
      <c r="L290" s="230"/>
      <c r="M290" s="230"/>
      <c r="N290" s="230"/>
      <c r="O290" s="230"/>
      <c r="P290" s="230"/>
      <c r="Q290" s="230"/>
      <c r="R290" s="233"/>
      <c r="T290" s="235"/>
      <c r="U290" s="230"/>
      <c r="V290" s="230"/>
      <c r="W290" s="230"/>
      <c r="X290" s="230"/>
      <c r="Y290" s="230"/>
      <c r="Z290" s="230"/>
      <c r="AA290" s="236"/>
      <c r="AT290" s="237" t="s">
        <v>168</v>
      </c>
      <c r="AU290" s="237" t="s">
        <v>114</v>
      </c>
      <c r="AV290" s="234" t="s">
        <v>165</v>
      </c>
      <c r="AW290" s="234" t="s">
        <v>33</v>
      </c>
      <c r="AX290" s="234" t="s">
        <v>83</v>
      </c>
      <c r="AY290" s="237" t="s">
        <v>160</v>
      </c>
    </row>
    <row r="291" spans="2:65" s="126" customFormat="1" ht="20.5" customHeight="1">
      <c r="B291" s="127"/>
      <c r="C291" s="247" t="s">
        <v>342</v>
      </c>
      <c r="D291" s="247" t="s">
        <v>237</v>
      </c>
      <c r="E291" s="248" t="s">
        <v>343</v>
      </c>
      <c r="F291" s="322" t="s">
        <v>344</v>
      </c>
      <c r="G291" s="322"/>
      <c r="H291" s="322"/>
      <c r="I291" s="322"/>
      <c r="J291" s="249" t="s">
        <v>164</v>
      </c>
      <c r="K291" s="250">
        <v>1393.32</v>
      </c>
      <c r="L291" s="323">
        <v>0</v>
      </c>
      <c r="M291" s="323"/>
      <c r="N291" s="324">
        <f>ROUND(L291*K291,2)</f>
        <v>0</v>
      </c>
      <c r="O291" s="318"/>
      <c r="P291" s="318"/>
      <c r="Q291" s="318"/>
      <c r="R291" s="130"/>
      <c r="T291" s="207" t="s">
        <v>5</v>
      </c>
      <c r="U291" s="208" t="s">
        <v>40</v>
      </c>
      <c r="V291" s="128"/>
      <c r="W291" s="209">
        <f>V291*K291</f>
        <v>0</v>
      </c>
      <c r="X291" s="209">
        <v>0.18</v>
      </c>
      <c r="Y291" s="209">
        <f>X291*K291</f>
        <v>250.7976</v>
      </c>
      <c r="Z291" s="209">
        <v>0</v>
      </c>
      <c r="AA291" s="210">
        <f>Z291*K291</f>
        <v>0</v>
      </c>
      <c r="AR291" s="117" t="s">
        <v>213</v>
      </c>
      <c r="AT291" s="117" t="s">
        <v>237</v>
      </c>
      <c r="AU291" s="117" t="s">
        <v>114</v>
      </c>
      <c r="AY291" s="117" t="s">
        <v>160</v>
      </c>
      <c r="BE291" s="174">
        <f>IF(U291="základní",N291,0)</f>
        <v>0</v>
      </c>
      <c r="BF291" s="174">
        <f>IF(U291="snížená",N291,0)</f>
        <v>0</v>
      </c>
      <c r="BG291" s="174">
        <f>IF(U291="zákl. přenesená",N291,0)</f>
        <v>0</v>
      </c>
      <c r="BH291" s="174">
        <f>IF(U291="sníž. přenesená",N291,0)</f>
        <v>0</v>
      </c>
      <c r="BI291" s="174">
        <f>IF(U291="nulová",N291,0)</f>
        <v>0</v>
      </c>
      <c r="BJ291" s="117" t="s">
        <v>83</v>
      </c>
      <c r="BK291" s="174">
        <f>ROUND(L291*K291,2)</f>
        <v>0</v>
      </c>
      <c r="BL291" s="117" t="s">
        <v>165</v>
      </c>
      <c r="BM291" s="117" t="s">
        <v>345</v>
      </c>
    </row>
    <row r="292" spans="2:51" s="216" customFormat="1" ht="20.5" customHeight="1">
      <c r="B292" s="211"/>
      <c r="C292" s="212"/>
      <c r="D292" s="212"/>
      <c r="E292" s="213" t="s">
        <v>5</v>
      </c>
      <c r="F292" s="329" t="s">
        <v>293</v>
      </c>
      <c r="G292" s="330"/>
      <c r="H292" s="330"/>
      <c r="I292" s="330"/>
      <c r="J292" s="212"/>
      <c r="K292" s="214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16" customFormat="1" ht="20.5" customHeight="1">
      <c r="B293" s="211"/>
      <c r="C293" s="212"/>
      <c r="D293" s="212"/>
      <c r="E293" s="213" t="s">
        <v>5</v>
      </c>
      <c r="F293" s="331" t="s">
        <v>191</v>
      </c>
      <c r="G293" s="332"/>
      <c r="H293" s="332"/>
      <c r="I293" s="332"/>
      <c r="J293" s="212"/>
      <c r="K293" s="214" t="s">
        <v>5</v>
      </c>
      <c r="L293" s="212"/>
      <c r="M293" s="212"/>
      <c r="N293" s="212"/>
      <c r="O293" s="212"/>
      <c r="P293" s="212"/>
      <c r="Q293" s="212"/>
      <c r="R293" s="215"/>
      <c r="T293" s="217"/>
      <c r="U293" s="212"/>
      <c r="V293" s="212"/>
      <c r="W293" s="212"/>
      <c r="X293" s="212"/>
      <c r="Y293" s="212"/>
      <c r="Z293" s="212"/>
      <c r="AA293" s="218"/>
      <c r="AT293" s="219" t="s">
        <v>168</v>
      </c>
      <c r="AU293" s="219" t="s">
        <v>114</v>
      </c>
      <c r="AV293" s="216" t="s">
        <v>83</v>
      </c>
      <c r="AW293" s="216" t="s">
        <v>33</v>
      </c>
      <c r="AX293" s="216" t="s">
        <v>75</v>
      </c>
      <c r="AY293" s="219" t="s">
        <v>160</v>
      </c>
    </row>
    <row r="294" spans="2:51" s="225" customFormat="1" ht="20.5" customHeight="1">
      <c r="B294" s="220"/>
      <c r="C294" s="221"/>
      <c r="D294" s="221"/>
      <c r="E294" s="222" t="s">
        <v>5</v>
      </c>
      <c r="F294" s="333" t="s">
        <v>346</v>
      </c>
      <c r="G294" s="334"/>
      <c r="H294" s="334"/>
      <c r="I294" s="334"/>
      <c r="J294" s="221"/>
      <c r="K294" s="223">
        <v>963.9</v>
      </c>
      <c r="L294" s="221"/>
      <c r="M294" s="221"/>
      <c r="N294" s="221"/>
      <c r="O294" s="221"/>
      <c r="P294" s="221"/>
      <c r="Q294" s="221"/>
      <c r="R294" s="224"/>
      <c r="T294" s="226"/>
      <c r="U294" s="221"/>
      <c r="V294" s="221"/>
      <c r="W294" s="221"/>
      <c r="X294" s="221"/>
      <c r="Y294" s="221"/>
      <c r="Z294" s="221"/>
      <c r="AA294" s="227"/>
      <c r="AT294" s="228" t="s">
        <v>168</v>
      </c>
      <c r="AU294" s="228" t="s">
        <v>114</v>
      </c>
      <c r="AV294" s="225" t="s">
        <v>114</v>
      </c>
      <c r="AW294" s="225" t="s">
        <v>33</v>
      </c>
      <c r="AX294" s="225" t="s">
        <v>75</v>
      </c>
      <c r="AY294" s="228" t="s">
        <v>160</v>
      </c>
    </row>
    <row r="295" spans="2:51" s="216" customFormat="1" ht="20.5" customHeight="1">
      <c r="B295" s="211"/>
      <c r="C295" s="212"/>
      <c r="D295" s="212"/>
      <c r="E295" s="213" t="s">
        <v>5</v>
      </c>
      <c r="F295" s="331" t="s">
        <v>211</v>
      </c>
      <c r="G295" s="332"/>
      <c r="H295" s="332"/>
      <c r="I295" s="332"/>
      <c r="J295" s="212"/>
      <c r="K295" s="214" t="s">
        <v>5</v>
      </c>
      <c r="L295" s="212"/>
      <c r="M295" s="212"/>
      <c r="N295" s="212"/>
      <c r="O295" s="212"/>
      <c r="P295" s="212"/>
      <c r="Q295" s="212"/>
      <c r="R295" s="215"/>
      <c r="T295" s="217"/>
      <c r="U295" s="212"/>
      <c r="V295" s="212"/>
      <c r="W295" s="212"/>
      <c r="X295" s="212"/>
      <c r="Y295" s="212"/>
      <c r="Z295" s="212"/>
      <c r="AA295" s="218"/>
      <c r="AT295" s="219" t="s">
        <v>168</v>
      </c>
      <c r="AU295" s="219" t="s">
        <v>114</v>
      </c>
      <c r="AV295" s="216" t="s">
        <v>83</v>
      </c>
      <c r="AW295" s="216" t="s">
        <v>33</v>
      </c>
      <c r="AX295" s="216" t="s">
        <v>75</v>
      </c>
      <c r="AY295" s="219" t="s">
        <v>160</v>
      </c>
    </row>
    <row r="296" spans="2:51" s="225" customFormat="1" ht="20.5" customHeight="1">
      <c r="B296" s="220"/>
      <c r="C296" s="221"/>
      <c r="D296" s="221"/>
      <c r="E296" s="222" t="s">
        <v>5</v>
      </c>
      <c r="F296" s="333" t="s">
        <v>347</v>
      </c>
      <c r="G296" s="334"/>
      <c r="H296" s="334"/>
      <c r="I296" s="334"/>
      <c r="J296" s="221"/>
      <c r="K296" s="223">
        <v>331.5</v>
      </c>
      <c r="L296" s="221"/>
      <c r="M296" s="221"/>
      <c r="N296" s="221"/>
      <c r="O296" s="221"/>
      <c r="P296" s="221"/>
      <c r="Q296" s="221"/>
      <c r="R296" s="224"/>
      <c r="T296" s="226"/>
      <c r="U296" s="221"/>
      <c r="V296" s="221"/>
      <c r="W296" s="221"/>
      <c r="X296" s="221"/>
      <c r="Y296" s="221"/>
      <c r="Z296" s="221"/>
      <c r="AA296" s="227"/>
      <c r="AT296" s="228" t="s">
        <v>168</v>
      </c>
      <c r="AU296" s="228" t="s">
        <v>114</v>
      </c>
      <c r="AV296" s="225" t="s">
        <v>114</v>
      </c>
      <c r="AW296" s="225" t="s">
        <v>33</v>
      </c>
      <c r="AX296" s="225" t="s">
        <v>75</v>
      </c>
      <c r="AY296" s="228" t="s">
        <v>160</v>
      </c>
    </row>
    <row r="297" spans="2:51" s="216" customFormat="1" ht="20.5" customHeight="1">
      <c r="B297" s="211"/>
      <c r="C297" s="212"/>
      <c r="D297" s="212"/>
      <c r="E297" s="213" t="s">
        <v>5</v>
      </c>
      <c r="F297" s="331" t="s">
        <v>296</v>
      </c>
      <c r="G297" s="332"/>
      <c r="H297" s="332"/>
      <c r="I297" s="332"/>
      <c r="J297" s="212"/>
      <c r="K297" s="214" t="s">
        <v>5</v>
      </c>
      <c r="L297" s="212"/>
      <c r="M297" s="212"/>
      <c r="N297" s="212"/>
      <c r="O297" s="212"/>
      <c r="P297" s="212"/>
      <c r="Q297" s="212"/>
      <c r="R297" s="215"/>
      <c r="T297" s="217"/>
      <c r="U297" s="212"/>
      <c r="V297" s="212"/>
      <c r="W297" s="212"/>
      <c r="X297" s="212"/>
      <c r="Y297" s="212"/>
      <c r="Z297" s="212"/>
      <c r="AA297" s="218"/>
      <c r="AT297" s="219" t="s">
        <v>168</v>
      </c>
      <c r="AU297" s="219" t="s">
        <v>114</v>
      </c>
      <c r="AV297" s="216" t="s">
        <v>83</v>
      </c>
      <c r="AW297" s="216" t="s">
        <v>33</v>
      </c>
      <c r="AX297" s="216" t="s">
        <v>75</v>
      </c>
      <c r="AY297" s="219" t="s">
        <v>160</v>
      </c>
    </row>
    <row r="298" spans="2:51" s="225" customFormat="1" ht="20.5" customHeight="1">
      <c r="B298" s="220"/>
      <c r="C298" s="221"/>
      <c r="D298" s="221"/>
      <c r="E298" s="222" t="s">
        <v>5</v>
      </c>
      <c r="F298" s="333" t="s">
        <v>348</v>
      </c>
      <c r="G298" s="334"/>
      <c r="H298" s="334"/>
      <c r="I298" s="334"/>
      <c r="J298" s="221"/>
      <c r="K298" s="223">
        <v>79.56</v>
      </c>
      <c r="L298" s="221"/>
      <c r="M298" s="221"/>
      <c r="N298" s="221"/>
      <c r="O298" s="221"/>
      <c r="P298" s="221"/>
      <c r="Q298" s="221"/>
      <c r="R298" s="224"/>
      <c r="T298" s="226"/>
      <c r="U298" s="221"/>
      <c r="V298" s="221"/>
      <c r="W298" s="221"/>
      <c r="X298" s="221"/>
      <c r="Y298" s="221"/>
      <c r="Z298" s="221"/>
      <c r="AA298" s="227"/>
      <c r="AT298" s="228" t="s">
        <v>168</v>
      </c>
      <c r="AU298" s="228" t="s">
        <v>114</v>
      </c>
      <c r="AV298" s="225" t="s">
        <v>114</v>
      </c>
      <c r="AW298" s="225" t="s">
        <v>33</v>
      </c>
      <c r="AX298" s="225" t="s">
        <v>75</v>
      </c>
      <c r="AY298" s="228" t="s">
        <v>160</v>
      </c>
    </row>
    <row r="299" spans="2:51" s="216" customFormat="1" ht="20.5" customHeight="1">
      <c r="B299" s="211"/>
      <c r="C299" s="212"/>
      <c r="D299" s="212"/>
      <c r="E299" s="213" t="s">
        <v>5</v>
      </c>
      <c r="F299" s="331" t="s">
        <v>298</v>
      </c>
      <c r="G299" s="332"/>
      <c r="H299" s="332"/>
      <c r="I299" s="332"/>
      <c r="J299" s="212"/>
      <c r="K299" s="214" t="s">
        <v>5</v>
      </c>
      <c r="L299" s="212"/>
      <c r="M299" s="212"/>
      <c r="N299" s="212"/>
      <c r="O299" s="212"/>
      <c r="P299" s="212"/>
      <c r="Q299" s="212"/>
      <c r="R299" s="215"/>
      <c r="T299" s="217"/>
      <c r="U299" s="212"/>
      <c r="V299" s="212"/>
      <c r="W299" s="212"/>
      <c r="X299" s="212"/>
      <c r="Y299" s="212"/>
      <c r="Z299" s="212"/>
      <c r="AA299" s="218"/>
      <c r="AT299" s="219" t="s">
        <v>168</v>
      </c>
      <c r="AU299" s="219" t="s">
        <v>114</v>
      </c>
      <c r="AV299" s="216" t="s">
        <v>83</v>
      </c>
      <c r="AW299" s="216" t="s">
        <v>33</v>
      </c>
      <c r="AX299" s="216" t="s">
        <v>75</v>
      </c>
      <c r="AY299" s="219" t="s">
        <v>160</v>
      </c>
    </row>
    <row r="300" spans="2:51" s="225" customFormat="1" ht="20.5" customHeight="1">
      <c r="B300" s="220"/>
      <c r="C300" s="221"/>
      <c r="D300" s="221"/>
      <c r="E300" s="222" t="s">
        <v>5</v>
      </c>
      <c r="F300" s="333" t="s">
        <v>349</v>
      </c>
      <c r="G300" s="334"/>
      <c r="H300" s="334"/>
      <c r="I300" s="334"/>
      <c r="J300" s="221"/>
      <c r="K300" s="223">
        <v>18.36</v>
      </c>
      <c r="L300" s="221"/>
      <c r="M300" s="221"/>
      <c r="N300" s="221"/>
      <c r="O300" s="221"/>
      <c r="P300" s="221"/>
      <c r="Q300" s="221"/>
      <c r="R300" s="224"/>
      <c r="T300" s="226"/>
      <c r="U300" s="221"/>
      <c r="V300" s="221"/>
      <c r="W300" s="221"/>
      <c r="X300" s="221"/>
      <c r="Y300" s="221"/>
      <c r="Z300" s="221"/>
      <c r="AA300" s="227"/>
      <c r="AT300" s="228" t="s">
        <v>168</v>
      </c>
      <c r="AU300" s="228" t="s">
        <v>114</v>
      </c>
      <c r="AV300" s="225" t="s">
        <v>114</v>
      </c>
      <c r="AW300" s="225" t="s">
        <v>33</v>
      </c>
      <c r="AX300" s="225" t="s">
        <v>75</v>
      </c>
      <c r="AY300" s="228" t="s">
        <v>160</v>
      </c>
    </row>
    <row r="301" spans="2:51" s="234" customFormat="1" ht="20.5" customHeight="1">
      <c r="B301" s="229"/>
      <c r="C301" s="230"/>
      <c r="D301" s="230"/>
      <c r="E301" s="231" t="s">
        <v>5</v>
      </c>
      <c r="F301" s="319" t="s">
        <v>170</v>
      </c>
      <c r="G301" s="320"/>
      <c r="H301" s="320"/>
      <c r="I301" s="320"/>
      <c r="J301" s="230"/>
      <c r="K301" s="232">
        <v>1393.32</v>
      </c>
      <c r="L301" s="230"/>
      <c r="M301" s="230"/>
      <c r="N301" s="230"/>
      <c r="O301" s="230"/>
      <c r="P301" s="230"/>
      <c r="Q301" s="230"/>
      <c r="R301" s="233"/>
      <c r="T301" s="235"/>
      <c r="U301" s="230"/>
      <c r="V301" s="230"/>
      <c r="W301" s="230"/>
      <c r="X301" s="230"/>
      <c r="Y301" s="230"/>
      <c r="Z301" s="230"/>
      <c r="AA301" s="236"/>
      <c r="AT301" s="237" t="s">
        <v>168</v>
      </c>
      <c r="AU301" s="237" t="s">
        <v>114</v>
      </c>
      <c r="AV301" s="234" t="s">
        <v>165</v>
      </c>
      <c r="AW301" s="234" t="s">
        <v>33</v>
      </c>
      <c r="AX301" s="234" t="s">
        <v>83</v>
      </c>
      <c r="AY301" s="237" t="s">
        <v>160</v>
      </c>
    </row>
    <row r="302" spans="2:65" s="126" customFormat="1" ht="20.5" customHeight="1">
      <c r="B302" s="127"/>
      <c r="C302" s="247" t="s">
        <v>350</v>
      </c>
      <c r="D302" s="247" t="s">
        <v>237</v>
      </c>
      <c r="E302" s="248" t="s">
        <v>351</v>
      </c>
      <c r="F302" s="322" t="s">
        <v>352</v>
      </c>
      <c r="G302" s="322"/>
      <c r="H302" s="322"/>
      <c r="I302" s="322"/>
      <c r="J302" s="249" t="s">
        <v>164</v>
      </c>
      <c r="K302" s="250">
        <v>5.1</v>
      </c>
      <c r="L302" s="323">
        <v>0</v>
      </c>
      <c r="M302" s="323"/>
      <c r="N302" s="324">
        <f>ROUND(L302*K302,2)</f>
        <v>0</v>
      </c>
      <c r="O302" s="318"/>
      <c r="P302" s="318"/>
      <c r="Q302" s="318"/>
      <c r="R302" s="130"/>
      <c r="T302" s="207" t="s">
        <v>5</v>
      </c>
      <c r="U302" s="208" t="s">
        <v>40</v>
      </c>
      <c r="V302" s="128"/>
      <c r="W302" s="209">
        <f>V302*K302</f>
        <v>0</v>
      </c>
      <c r="X302" s="209">
        <v>0.18</v>
      </c>
      <c r="Y302" s="209">
        <f>X302*K302</f>
        <v>0.9179999999999999</v>
      </c>
      <c r="Z302" s="209">
        <v>0</v>
      </c>
      <c r="AA302" s="210">
        <f>Z302*K302</f>
        <v>0</v>
      </c>
      <c r="AR302" s="117" t="s">
        <v>213</v>
      </c>
      <c r="AT302" s="117" t="s">
        <v>237</v>
      </c>
      <c r="AU302" s="117" t="s">
        <v>114</v>
      </c>
      <c r="AY302" s="117" t="s">
        <v>160</v>
      </c>
      <c r="BE302" s="174">
        <f>IF(U302="základní",N302,0)</f>
        <v>0</v>
      </c>
      <c r="BF302" s="174">
        <f>IF(U302="snížená",N302,0)</f>
        <v>0</v>
      </c>
      <c r="BG302" s="174">
        <f>IF(U302="zákl. přenesená",N302,0)</f>
        <v>0</v>
      </c>
      <c r="BH302" s="174">
        <f>IF(U302="sníž. přenesená",N302,0)</f>
        <v>0</v>
      </c>
      <c r="BI302" s="174">
        <f>IF(U302="nulová",N302,0)</f>
        <v>0</v>
      </c>
      <c r="BJ302" s="117" t="s">
        <v>83</v>
      </c>
      <c r="BK302" s="174">
        <f>ROUND(L302*K302,2)</f>
        <v>0</v>
      </c>
      <c r="BL302" s="117" t="s">
        <v>165</v>
      </c>
      <c r="BM302" s="117" t="s">
        <v>353</v>
      </c>
    </row>
    <row r="303" spans="2:51" s="216" customFormat="1" ht="28.95" customHeight="1">
      <c r="B303" s="211"/>
      <c r="C303" s="212"/>
      <c r="D303" s="212"/>
      <c r="E303" s="213" t="s">
        <v>5</v>
      </c>
      <c r="F303" s="329" t="s">
        <v>354</v>
      </c>
      <c r="G303" s="330"/>
      <c r="H303" s="330"/>
      <c r="I303" s="330"/>
      <c r="J303" s="212"/>
      <c r="K303" s="214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25" customFormat="1" ht="20.5" customHeight="1">
      <c r="B304" s="220"/>
      <c r="C304" s="221"/>
      <c r="D304" s="221"/>
      <c r="E304" s="222" t="s">
        <v>5</v>
      </c>
      <c r="F304" s="333" t="s">
        <v>355</v>
      </c>
      <c r="G304" s="334"/>
      <c r="H304" s="334"/>
      <c r="I304" s="334"/>
      <c r="J304" s="221"/>
      <c r="K304" s="223">
        <v>5.1</v>
      </c>
      <c r="L304" s="221"/>
      <c r="M304" s="221"/>
      <c r="N304" s="221"/>
      <c r="O304" s="221"/>
      <c r="P304" s="221"/>
      <c r="Q304" s="221"/>
      <c r="R304" s="224"/>
      <c r="T304" s="226"/>
      <c r="U304" s="221"/>
      <c r="V304" s="221"/>
      <c r="W304" s="221"/>
      <c r="X304" s="221"/>
      <c r="Y304" s="221"/>
      <c r="Z304" s="221"/>
      <c r="AA304" s="227"/>
      <c r="AT304" s="228" t="s">
        <v>168</v>
      </c>
      <c r="AU304" s="228" t="s">
        <v>114</v>
      </c>
      <c r="AV304" s="225" t="s">
        <v>114</v>
      </c>
      <c r="AW304" s="225" t="s">
        <v>33</v>
      </c>
      <c r="AX304" s="225" t="s">
        <v>75</v>
      </c>
      <c r="AY304" s="228" t="s">
        <v>160</v>
      </c>
    </row>
    <row r="305" spans="2:51" s="234" customFormat="1" ht="20.5" customHeight="1">
      <c r="B305" s="229"/>
      <c r="C305" s="230"/>
      <c r="D305" s="230"/>
      <c r="E305" s="231" t="s">
        <v>5</v>
      </c>
      <c r="F305" s="319" t="s">
        <v>170</v>
      </c>
      <c r="G305" s="320"/>
      <c r="H305" s="320"/>
      <c r="I305" s="320"/>
      <c r="J305" s="230"/>
      <c r="K305" s="232">
        <v>5.1</v>
      </c>
      <c r="L305" s="230"/>
      <c r="M305" s="230"/>
      <c r="N305" s="230"/>
      <c r="O305" s="230"/>
      <c r="P305" s="230"/>
      <c r="Q305" s="230"/>
      <c r="R305" s="233"/>
      <c r="T305" s="235"/>
      <c r="U305" s="230"/>
      <c r="V305" s="230"/>
      <c r="W305" s="230"/>
      <c r="X305" s="230"/>
      <c r="Y305" s="230"/>
      <c r="Z305" s="230"/>
      <c r="AA305" s="236"/>
      <c r="AT305" s="237" t="s">
        <v>168</v>
      </c>
      <c r="AU305" s="237" t="s">
        <v>114</v>
      </c>
      <c r="AV305" s="234" t="s">
        <v>165</v>
      </c>
      <c r="AW305" s="234" t="s">
        <v>33</v>
      </c>
      <c r="AX305" s="234" t="s">
        <v>83</v>
      </c>
      <c r="AY305" s="237" t="s">
        <v>160</v>
      </c>
    </row>
    <row r="306" spans="2:65" s="126" customFormat="1" ht="28.95" customHeight="1">
      <c r="B306" s="127"/>
      <c r="C306" s="203" t="s">
        <v>356</v>
      </c>
      <c r="D306" s="203" t="s">
        <v>161</v>
      </c>
      <c r="E306" s="204" t="s">
        <v>357</v>
      </c>
      <c r="F306" s="321" t="s">
        <v>358</v>
      </c>
      <c r="G306" s="321"/>
      <c r="H306" s="321"/>
      <c r="I306" s="321"/>
      <c r="J306" s="205" t="s">
        <v>178</v>
      </c>
      <c r="K306" s="206">
        <v>28</v>
      </c>
      <c r="L306" s="317">
        <v>0</v>
      </c>
      <c r="M306" s="317"/>
      <c r="N306" s="318">
        <f>ROUND(L306*K306,2)</f>
        <v>0</v>
      </c>
      <c r="O306" s="318"/>
      <c r="P306" s="318"/>
      <c r="Q306" s="318"/>
      <c r="R306" s="130"/>
      <c r="T306" s="207" t="s">
        <v>5</v>
      </c>
      <c r="U306" s="208" t="s">
        <v>40</v>
      </c>
      <c r="V306" s="128"/>
      <c r="W306" s="209">
        <f>V306*K306</f>
        <v>0</v>
      </c>
      <c r="X306" s="209">
        <v>0.0036</v>
      </c>
      <c r="Y306" s="209">
        <f>X306*K306</f>
        <v>0.1008</v>
      </c>
      <c r="Z306" s="209">
        <v>0</v>
      </c>
      <c r="AA306" s="210">
        <f>Z306*K306</f>
        <v>0</v>
      </c>
      <c r="AR306" s="117" t="s">
        <v>165</v>
      </c>
      <c r="AT306" s="117" t="s">
        <v>161</v>
      </c>
      <c r="AU306" s="117" t="s">
        <v>114</v>
      </c>
      <c r="AY306" s="117" t="s">
        <v>160</v>
      </c>
      <c r="BE306" s="174">
        <f>IF(U306="základní",N306,0)</f>
        <v>0</v>
      </c>
      <c r="BF306" s="174">
        <f>IF(U306="snížená",N306,0)</f>
        <v>0</v>
      </c>
      <c r="BG306" s="174">
        <f>IF(U306="zákl. přenesená",N306,0)</f>
        <v>0</v>
      </c>
      <c r="BH306" s="174">
        <f>IF(U306="sníž. přenesená",N306,0)</f>
        <v>0</v>
      </c>
      <c r="BI306" s="174">
        <f>IF(U306="nulová",N306,0)</f>
        <v>0</v>
      </c>
      <c r="BJ306" s="117" t="s">
        <v>83</v>
      </c>
      <c r="BK306" s="174">
        <f>ROUND(L306*K306,2)</f>
        <v>0</v>
      </c>
      <c r="BL306" s="117" t="s">
        <v>165</v>
      </c>
      <c r="BM306" s="117" t="s">
        <v>359</v>
      </c>
    </row>
    <row r="307" spans="2:51" s="225" customFormat="1" ht="20.5" customHeight="1">
      <c r="B307" s="220"/>
      <c r="C307" s="221"/>
      <c r="D307" s="221"/>
      <c r="E307" s="222" t="s">
        <v>5</v>
      </c>
      <c r="F307" s="308" t="s">
        <v>327</v>
      </c>
      <c r="G307" s="309"/>
      <c r="H307" s="309"/>
      <c r="I307" s="309"/>
      <c r="J307" s="221"/>
      <c r="K307" s="223">
        <v>28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34" customFormat="1" ht="20.5" customHeight="1">
      <c r="B308" s="229"/>
      <c r="C308" s="230"/>
      <c r="D308" s="230"/>
      <c r="E308" s="231" t="s">
        <v>5</v>
      </c>
      <c r="F308" s="319" t="s">
        <v>170</v>
      </c>
      <c r="G308" s="320"/>
      <c r="H308" s="320"/>
      <c r="I308" s="320"/>
      <c r="J308" s="230"/>
      <c r="K308" s="232">
        <v>28</v>
      </c>
      <c r="L308" s="230"/>
      <c r="M308" s="230"/>
      <c r="N308" s="230"/>
      <c r="O308" s="230"/>
      <c r="P308" s="230"/>
      <c r="Q308" s="230"/>
      <c r="R308" s="233"/>
      <c r="T308" s="235"/>
      <c r="U308" s="230"/>
      <c r="V308" s="230"/>
      <c r="W308" s="230"/>
      <c r="X308" s="230"/>
      <c r="Y308" s="230"/>
      <c r="Z308" s="230"/>
      <c r="AA308" s="236"/>
      <c r="AT308" s="237" t="s">
        <v>168</v>
      </c>
      <c r="AU308" s="237" t="s">
        <v>114</v>
      </c>
      <c r="AV308" s="234" t="s">
        <v>165</v>
      </c>
      <c r="AW308" s="234" t="s">
        <v>33</v>
      </c>
      <c r="AX308" s="234" t="s">
        <v>83</v>
      </c>
      <c r="AY308" s="237" t="s">
        <v>160</v>
      </c>
    </row>
    <row r="309" spans="2:63" s="195" customFormat="1" ht="29.85" customHeight="1">
      <c r="B309" s="191"/>
      <c r="C309" s="192"/>
      <c r="D309" s="202" t="s">
        <v>130</v>
      </c>
      <c r="E309" s="202"/>
      <c r="F309" s="202"/>
      <c r="G309" s="202"/>
      <c r="H309" s="202"/>
      <c r="I309" s="202"/>
      <c r="J309" s="202"/>
      <c r="K309" s="202"/>
      <c r="L309" s="202"/>
      <c r="M309" s="202"/>
      <c r="N309" s="313">
        <f>BK309</f>
        <v>0</v>
      </c>
      <c r="O309" s="314"/>
      <c r="P309" s="314"/>
      <c r="Q309" s="314"/>
      <c r="R309" s="194"/>
      <c r="T309" s="196"/>
      <c r="U309" s="192"/>
      <c r="V309" s="192"/>
      <c r="W309" s="197">
        <f>SUM(W310:W345)</f>
        <v>0</v>
      </c>
      <c r="X309" s="192"/>
      <c r="Y309" s="197">
        <f>SUM(Y310:Y345)</f>
        <v>5.349200000000001</v>
      </c>
      <c r="Z309" s="192"/>
      <c r="AA309" s="198">
        <f>SUM(AA310:AA345)</f>
        <v>0</v>
      </c>
      <c r="AR309" s="199" t="s">
        <v>83</v>
      </c>
      <c r="AT309" s="200" t="s">
        <v>74</v>
      </c>
      <c r="AU309" s="200" t="s">
        <v>83</v>
      </c>
      <c r="AY309" s="199" t="s">
        <v>160</v>
      </c>
      <c r="BK309" s="201">
        <f>SUM(BK310:BK345)</f>
        <v>0</v>
      </c>
    </row>
    <row r="310" spans="2:65" s="126" customFormat="1" ht="28.95" customHeight="1">
      <c r="B310" s="127"/>
      <c r="C310" s="203" t="s">
        <v>360</v>
      </c>
      <c r="D310" s="203" t="s">
        <v>161</v>
      </c>
      <c r="E310" s="204" t="s">
        <v>361</v>
      </c>
      <c r="F310" s="321" t="s">
        <v>362</v>
      </c>
      <c r="G310" s="321"/>
      <c r="H310" s="321"/>
      <c r="I310" s="321"/>
      <c r="J310" s="205" t="s">
        <v>363</v>
      </c>
      <c r="K310" s="206">
        <v>8</v>
      </c>
      <c r="L310" s="317">
        <v>0</v>
      </c>
      <c r="M310" s="317"/>
      <c r="N310" s="318">
        <f>ROUND(L310*K310,2)</f>
        <v>0</v>
      </c>
      <c r="O310" s="318"/>
      <c r="P310" s="318"/>
      <c r="Q310" s="318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0.14494</v>
      </c>
      <c r="Y310" s="209">
        <f>X310*K310</f>
        <v>1.15952</v>
      </c>
      <c r="Z310" s="209">
        <v>0</v>
      </c>
      <c r="AA310" s="210">
        <f>Z310*K310</f>
        <v>0</v>
      </c>
      <c r="AR310" s="117" t="s">
        <v>165</v>
      </c>
      <c r="AT310" s="117" t="s">
        <v>161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165</v>
      </c>
      <c r="BM310" s="117" t="s">
        <v>364</v>
      </c>
    </row>
    <row r="311" spans="2:51" s="225" customFormat="1" ht="20.5" customHeight="1">
      <c r="B311" s="220"/>
      <c r="C311" s="221"/>
      <c r="D311" s="221"/>
      <c r="E311" s="222" t="s">
        <v>5</v>
      </c>
      <c r="F311" s="308" t="s">
        <v>213</v>
      </c>
      <c r="G311" s="309"/>
      <c r="H311" s="309"/>
      <c r="I311" s="309"/>
      <c r="J311" s="221"/>
      <c r="K311" s="223">
        <v>8</v>
      </c>
      <c r="L311" s="221"/>
      <c r="M311" s="221"/>
      <c r="N311" s="221"/>
      <c r="O311" s="221"/>
      <c r="P311" s="221"/>
      <c r="Q311" s="221"/>
      <c r="R311" s="224"/>
      <c r="T311" s="226"/>
      <c r="U311" s="221"/>
      <c r="V311" s="221"/>
      <c r="W311" s="221"/>
      <c r="X311" s="221"/>
      <c r="Y311" s="221"/>
      <c r="Z311" s="221"/>
      <c r="AA311" s="227"/>
      <c r="AT311" s="228" t="s">
        <v>168</v>
      </c>
      <c r="AU311" s="228" t="s">
        <v>114</v>
      </c>
      <c r="AV311" s="225" t="s">
        <v>114</v>
      </c>
      <c r="AW311" s="225" t="s">
        <v>33</v>
      </c>
      <c r="AX311" s="225" t="s">
        <v>75</v>
      </c>
      <c r="AY311" s="228" t="s">
        <v>160</v>
      </c>
    </row>
    <row r="312" spans="2:51" s="234" customFormat="1" ht="20.5" customHeight="1">
      <c r="B312" s="229"/>
      <c r="C312" s="230"/>
      <c r="D312" s="230"/>
      <c r="E312" s="231" t="s">
        <v>5</v>
      </c>
      <c r="F312" s="319" t="s">
        <v>170</v>
      </c>
      <c r="G312" s="320"/>
      <c r="H312" s="320"/>
      <c r="I312" s="320"/>
      <c r="J312" s="230"/>
      <c r="K312" s="232">
        <v>8</v>
      </c>
      <c r="L312" s="230"/>
      <c r="M312" s="230"/>
      <c r="N312" s="230"/>
      <c r="O312" s="230"/>
      <c r="P312" s="230"/>
      <c r="Q312" s="230"/>
      <c r="R312" s="233"/>
      <c r="T312" s="235"/>
      <c r="U312" s="230"/>
      <c r="V312" s="230"/>
      <c r="W312" s="230"/>
      <c r="X312" s="230"/>
      <c r="Y312" s="230"/>
      <c r="Z312" s="230"/>
      <c r="AA312" s="236"/>
      <c r="AT312" s="237" t="s">
        <v>168</v>
      </c>
      <c r="AU312" s="237" t="s">
        <v>114</v>
      </c>
      <c r="AV312" s="234" t="s">
        <v>165</v>
      </c>
      <c r="AW312" s="234" t="s">
        <v>33</v>
      </c>
      <c r="AX312" s="234" t="s">
        <v>83</v>
      </c>
      <c r="AY312" s="237" t="s">
        <v>160</v>
      </c>
    </row>
    <row r="313" spans="2:65" s="126" customFormat="1" ht="28.95" customHeight="1">
      <c r="B313" s="127"/>
      <c r="C313" s="247" t="s">
        <v>365</v>
      </c>
      <c r="D313" s="247" t="s">
        <v>237</v>
      </c>
      <c r="E313" s="248" t="s">
        <v>366</v>
      </c>
      <c r="F313" s="322" t="s">
        <v>367</v>
      </c>
      <c r="G313" s="322"/>
      <c r="H313" s="322"/>
      <c r="I313" s="322"/>
      <c r="J313" s="249" t="s">
        <v>363</v>
      </c>
      <c r="K313" s="250">
        <v>8</v>
      </c>
      <c r="L313" s="323">
        <v>0</v>
      </c>
      <c r="M313" s="323"/>
      <c r="N313" s="324">
        <f>ROUND(L313*K313,2)</f>
        <v>0</v>
      </c>
      <c r="O313" s="318"/>
      <c r="P313" s="318"/>
      <c r="Q313" s="318"/>
      <c r="R313" s="130"/>
      <c r="T313" s="207" t="s">
        <v>5</v>
      </c>
      <c r="U313" s="208" t="s">
        <v>40</v>
      </c>
      <c r="V313" s="128"/>
      <c r="W313" s="209">
        <f>V313*K313</f>
        <v>0</v>
      </c>
      <c r="X313" s="209">
        <v>0.0506</v>
      </c>
      <c r="Y313" s="209">
        <f>X313*K313</f>
        <v>0.4048</v>
      </c>
      <c r="Z313" s="209">
        <v>0</v>
      </c>
      <c r="AA313" s="210">
        <f>Z313*K313</f>
        <v>0</v>
      </c>
      <c r="AR313" s="117" t="s">
        <v>213</v>
      </c>
      <c r="AT313" s="117" t="s">
        <v>237</v>
      </c>
      <c r="AU313" s="117" t="s">
        <v>114</v>
      </c>
      <c r="AY313" s="117" t="s">
        <v>160</v>
      </c>
      <c r="BE313" s="174">
        <f>IF(U313="základní",N313,0)</f>
        <v>0</v>
      </c>
      <c r="BF313" s="174">
        <f>IF(U313="snížená",N313,0)</f>
        <v>0</v>
      </c>
      <c r="BG313" s="174">
        <f>IF(U313="zákl. přenesená",N313,0)</f>
        <v>0</v>
      </c>
      <c r="BH313" s="174">
        <f>IF(U313="sníž. přenesená",N313,0)</f>
        <v>0</v>
      </c>
      <c r="BI313" s="174">
        <f>IF(U313="nulová",N313,0)</f>
        <v>0</v>
      </c>
      <c r="BJ313" s="117" t="s">
        <v>83</v>
      </c>
      <c r="BK313" s="174">
        <f>ROUND(L313*K313,2)</f>
        <v>0</v>
      </c>
      <c r="BL313" s="117" t="s">
        <v>165</v>
      </c>
      <c r="BM313" s="117" t="s">
        <v>368</v>
      </c>
    </row>
    <row r="314" spans="2:51" s="225" customFormat="1" ht="20.5" customHeight="1">
      <c r="B314" s="220"/>
      <c r="C314" s="221"/>
      <c r="D314" s="221"/>
      <c r="E314" s="222" t="s">
        <v>5</v>
      </c>
      <c r="F314" s="308" t="s">
        <v>213</v>
      </c>
      <c r="G314" s="309"/>
      <c r="H314" s="309"/>
      <c r="I314" s="309"/>
      <c r="J314" s="221"/>
      <c r="K314" s="223">
        <v>8</v>
      </c>
      <c r="L314" s="221"/>
      <c r="M314" s="221"/>
      <c r="N314" s="221"/>
      <c r="O314" s="221"/>
      <c r="P314" s="221"/>
      <c r="Q314" s="221"/>
      <c r="R314" s="224"/>
      <c r="T314" s="226"/>
      <c r="U314" s="221"/>
      <c r="V314" s="221"/>
      <c r="W314" s="221"/>
      <c r="X314" s="221"/>
      <c r="Y314" s="221"/>
      <c r="Z314" s="221"/>
      <c r="AA314" s="227"/>
      <c r="AT314" s="228" t="s">
        <v>168</v>
      </c>
      <c r="AU314" s="228" t="s">
        <v>114</v>
      </c>
      <c r="AV314" s="225" t="s">
        <v>114</v>
      </c>
      <c r="AW314" s="225" t="s">
        <v>33</v>
      </c>
      <c r="AX314" s="225" t="s">
        <v>75</v>
      </c>
      <c r="AY314" s="228" t="s">
        <v>160</v>
      </c>
    </row>
    <row r="315" spans="2:51" s="234" customFormat="1" ht="20.5" customHeight="1">
      <c r="B315" s="229"/>
      <c r="C315" s="230"/>
      <c r="D315" s="230"/>
      <c r="E315" s="231" t="s">
        <v>5</v>
      </c>
      <c r="F315" s="319" t="s">
        <v>170</v>
      </c>
      <c r="G315" s="320"/>
      <c r="H315" s="320"/>
      <c r="I315" s="320"/>
      <c r="J315" s="230"/>
      <c r="K315" s="232">
        <v>8</v>
      </c>
      <c r="L315" s="230"/>
      <c r="M315" s="230"/>
      <c r="N315" s="230"/>
      <c r="O315" s="230"/>
      <c r="P315" s="230"/>
      <c r="Q315" s="230"/>
      <c r="R315" s="233"/>
      <c r="T315" s="235"/>
      <c r="U315" s="230"/>
      <c r="V315" s="230"/>
      <c r="W315" s="230"/>
      <c r="X315" s="230"/>
      <c r="Y315" s="230"/>
      <c r="Z315" s="230"/>
      <c r="AA315" s="236"/>
      <c r="AT315" s="237" t="s">
        <v>168</v>
      </c>
      <c r="AU315" s="237" t="s">
        <v>114</v>
      </c>
      <c r="AV315" s="234" t="s">
        <v>165</v>
      </c>
      <c r="AW315" s="234" t="s">
        <v>33</v>
      </c>
      <c r="AX315" s="234" t="s">
        <v>83</v>
      </c>
      <c r="AY315" s="237" t="s">
        <v>160</v>
      </c>
    </row>
    <row r="316" spans="2:65" s="126" customFormat="1" ht="28.95" customHeight="1">
      <c r="B316" s="127"/>
      <c r="C316" s="247" t="s">
        <v>369</v>
      </c>
      <c r="D316" s="247" t="s">
        <v>237</v>
      </c>
      <c r="E316" s="248" t="s">
        <v>370</v>
      </c>
      <c r="F316" s="322" t="s">
        <v>371</v>
      </c>
      <c r="G316" s="322"/>
      <c r="H316" s="322"/>
      <c r="I316" s="322"/>
      <c r="J316" s="249" t="s">
        <v>363</v>
      </c>
      <c r="K316" s="250">
        <v>8.08</v>
      </c>
      <c r="L316" s="323">
        <v>0</v>
      </c>
      <c r="M316" s="323"/>
      <c r="N316" s="324">
        <f>ROUND(L316*K316,2)</f>
        <v>0</v>
      </c>
      <c r="O316" s="318"/>
      <c r="P316" s="318"/>
      <c r="Q316" s="318"/>
      <c r="R316" s="130"/>
      <c r="T316" s="207" t="s">
        <v>5</v>
      </c>
      <c r="U316" s="208" t="s">
        <v>40</v>
      </c>
      <c r="V316" s="128"/>
      <c r="W316" s="209">
        <f>V316*K316</f>
        <v>0</v>
      </c>
      <c r="X316" s="209">
        <v>0.097</v>
      </c>
      <c r="Y316" s="209">
        <f>X316*K316</f>
        <v>0.78376</v>
      </c>
      <c r="Z316" s="209">
        <v>0</v>
      </c>
      <c r="AA316" s="210">
        <f>Z316*K316</f>
        <v>0</v>
      </c>
      <c r="AR316" s="117" t="s">
        <v>213</v>
      </c>
      <c r="AT316" s="117" t="s">
        <v>237</v>
      </c>
      <c r="AU316" s="117" t="s">
        <v>114</v>
      </c>
      <c r="AY316" s="117" t="s">
        <v>160</v>
      </c>
      <c r="BE316" s="174">
        <f>IF(U316="základní",N316,0)</f>
        <v>0</v>
      </c>
      <c r="BF316" s="174">
        <f>IF(U316="snížená",N316,0)</f>
        <v>0</v>
      </c>
      <c r="BG316" s="174">
        <f>IF(U316="zákl. přenesená",N316,0)</f>
        <v>0</v>
      </c>
      <c r="BH316" s="174">
        <f>IF(U316="sníž. přenesená",N316,0)</f>
        <v>0</v>
      </c>
      <c r="BI316" s="174">
        <f>IF(U316="nulová",N316,0)</f>
        <v>0</v>
      </c>
      <c r="BJ316" s="117" t="s">
        <v>83</v>
      </c>
      <c r="BK316" s="174">
        <f>ROUND(L316*K316,2)</f>
        <v>0</v>
      </c>
      <c r="BL316" s="117" t="s">
        <v>165</v>
      </c>
      <c r="BM316" s="117" t="s">
        <v>372</v>
      </c>
    </row>
    <row r="317" spans="2:51" s="225" customFormat="1" ht="20.5" customHeight="1">
      <c r="B317" s="220"/>
      <c r="C317" s="221"/>
      <c r="D317" s="221"/>
      <c r="E317" s="222" t="s">
        <v>5</v>
      </c>
      <c r="F317" s="308" t="s">
        <v>373</v>
      </c>
      <c r="G317" s="309"/>
      <c r="H317" s="309"/>
      <c r="I317" s="309"/>
      <c r="J317" s="221"/>
      <c r="K317" s="223">
        <v>8.08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34" customFormat="1" ht="20.5" customHeight="1">
      <c r="B318" s="229"/>
      <c r="C318" s="230"/>
      <c r="D318" s="230"/>
      <c r="E318" s="231" t="s">
        <v>5</v>
      </c>
      <c r="F318" s="319" t="s">
        <v>170</v>
      </c>
      <c r="G318" s="320"/>
      <c r="H318" s="320"/>
      <c r="I318" s="320"/>
      <c r="J318" s="230"/>
      <c r="K318" s="232">
        <v>8.08</v>
      </c>
      <c r="L318" s="230"/>
      <c r="M318" s="230"/>
      <c r="N318" s="230"/>
      <c r="O318" s="230"/>
      <c r="P318" s="230"/>
      <c r="Q318" s="230"/>
      <c r="R318" s="233"/>
      <c r="T318" s="235"/>
      <c r="U318" s="230"/>
      <c r="V318" s="230"/>
      <c r="W318" s="230"/>
      <c r="X318" s="230"/>
      <c r="Y318" s="230"/>
      <c r="Z318" s="230"/>
      <c r="AA318" s="236"/>
      <c r="AT318" s="237" t="s">
        <v>168</v>
      </c>
      <c r="AU318" s="237" t="s">
        <v>114</v>
      </c>
      <c r="AV318" s="234" t="s">
        <v>165</v>
      </c>
      <c r="AW318" s="234" t="s">
        <v>33</v>
      </c>
      <c r="AX318" s="234" t="s">
        <v>83</v>
      </c>
      <c r="AY318" s="237" t="s">
        <v>160</v>
      </c>
    </row>
    <row r="319" spans="2:65" s="126" customFormat="1" ht="28.95" customHeight="1">
      <c r="B319" s="127"/>
      <c r="C319" s="247" t="s">
        <v>374</v>
      </c>
      <c r="D319" s="247" t="s">
        <v>237</v>
      </c>
      <c r="E319" s="248" t="s">
        <v>375</v>
      </c>
      <c r="F319" s="322" t="s">
        <v>376</v>
      </c>
      <c r="G319" s="322"/>
      <c r="H319" s="322"/>
      <c r="I319" s="322"/>
      <c r="J319" s="249" t="s">
        <v>363</v>
      </c>
      <c r="K319" s="250">
        <v>8.08</v>
      </c>
      <c r="L319" s="323">
        <v>0</v>
      </c>
      <c r="M319" s="323"/>
      <c r="N319" s="324">
        <f>ROUND(L319*K319,2)</f>
        <v>0</v>
      </c>
      <c r="O319" s="318"/>
      <c r="P319" s="318"/>
      <c r="Q319" s="318"/>
      <c r="R319" s="130"/>
      <c r="T319" s="207" t="s">
        <v>5</v>
      </c>
      <c r="U319" s="208" t="s">
        <v>40</v>
      </c>
      <c r="V319" s="128"/>
      <c r="W319" s="209">
        <f>V319*K319</f>
        <v>0</v>
      </c>
      <c r="X319" s="209">
        <v>0.058</v>
      </c>
      <c r="Y319" s="209">
        <f>X319*K319</f>
        <v>0.46864</v>
      </c>
      <c r="Z319" s="209">
        <v>0</v>
      </c>
      <c r="AA319" s="210">
        <f>Z319*K319</f>
        <v>0</v>
      </c>
      <c r="AR319" s="117" t="s">
        <v>213</v>
      </c>
      <c r="AT319" s="117" t="s">
        <v>237</v>
      </c>
      <c r="AU319" s="117" t="s">
        <v>114</v>
      </c>
      <c r="AY319" s="117" t="s">
        <v>160</v>
      </c>
      <c r="BE319" s="174">
        <f>IF(U319="základní",N319,0)</f>
        <v>0</v>
      </c>
      <c r="BF319" s="174">
        <f>IF(U319="snížená",N319,0)</f>
        <v>0</v>
      </c>
      <c r="BG319" s="174">
        <f>IF(U319="zákl. přenesená",N319,0)</f>
        <v>0</v>
      </c>
      <c r="BH319" s="174">
        <f>IF(U319="sníž. přenesená",N319,0)</f>
        <v>0</v>
      </c>
      <c r="BI319" s="174">
        <f>IF(U319="nulová",N319,0)</f>
        <v>0</v>
      </c>
      <c r="BJ319" s="117" t="s">
        <v>83</v>
      </c>
      <c r="BK319" s="174">
        <f>ROUND(L319*K319,2)</f>
        <v>0</v>
      </c>
      <c r="BL319" s="117" t="s">
        <v>165</v>
      </c>
      <c r="BM319" s="117" t="s">
        <v>377</v>
      </c>
    </row>
    <row r="320" spans="2:51" s="225" customFormat="1" ht="20.5" customHeight="1">
      <c r="B320" s="220"/>
      <c r="C320" s="221"/>
      <c r="D320" s="221"/>
      <c r="E320" s="222" t="s">
        <v>5</v>
      </c>
      <c r="F320" s="308" t="s">
        <v>373</v>
      </c>
      <c r="G320" s="309"/>
      <c r="H320" s="309"/>
      <c r="I320" s="309"/>
      <c r="J320" s="221"/>
      <c r="K320" s="223">
        <v>8.08</v>
      </c>
      <c r="L320" s="221"/>
      <c r="M320" s="221"/>
      <c r="N320" s="221"/>
      <c r="O320" s="221"/>
      <c r="P320" s="221"/>
      <c r="Q320" s="221"/>
      <c r="R320" s="224"/>
      <c r="T320" s="226"/>
      <c r="U320" s="221"/>
      <c r="V320" s="221"/>
      <c r="W320" s="221"/>
      <c r="X320" s="221"/>
      <c r="Y320" s="221"/>
      <c r="Z320" s="221"/>
      <c r="AA320" s="227"/>
      <c r="AT320" s="228" t="s">
        <v>168</v>
      </c>
      <c r="AU320" s="228" t="s">
        <v>114</v>
      </c>
      <c r="AV320" s="225" t="s">
        <v>114</v>
      </c>
      <c r="AW320" s="225" t="s">
        <v>33</v>
      </c>
      <c r="AX320" s="225" t="s">
        <v>75</v>
      </c>
      <c r="AY320" s="228" t="s">
        <v>160</v>
      </c>
    </row>
    <row r="321" spans="2:51" s="234" customFormat="1" ht="20.5" customHeight="1">
      <c r="B321" s="229"/>
      <c r="C321" s="230"/>
      <c r="D321" s="230"/>
      <c r="E321" s="231" t="s">
        <v>5</v>
      </c>
      <c r="F321" s="319" t="s">
        <v>170</v>
      </c>
      <c r="G321" s="320"/>
      <c r="H321" s="320"/>
      <c r="I321" s="320"/>
      <c r="J321" s="230"/>
      <c r="K321" s="232">
        <v>8.08</v>
      </c>
      <c r="L321" s="230"/>
      <c r="M321" s="230"/>
      <c r="N321" s="230"/>
      <c r="O321" s="230"/>
      <c r="P321" s="230"/>
      <c r="Q321" s="230"/>
      <c r="R321" s="233"/>
      <c r="T321" s="235"/>
      <c r="U321" s="230"/>
      <c r="V321" s="230"/>
      <c r="W321" s="230"/>
      <c r="X321" s="230"/>
      <c r="Y321" s="230"/>
      <c r="Z321" s="230"/>
      <c r="AA321" s="236"/>
      <c r="AT321" s="237" t="s">
        <v>168</v>
      </c>
      <c r="AU321" s="237" t="s">
        <v>114</v>
      </c>
      <c r="AV321" s="234" t="s">
        <v>165</v>
      </c>
      <c r="AW321" s="234" t="s">
        <v>33</v>
      </c>
      <c r="AX321" s="234" t="s">
        <v>83</v>
      </c>
      <c r="AY321" s="237" t="s">
        <v>160</v>
      </c>
    </row>
    <row r="322" spans="2:65" s="126" customFormat="1" ht="28.95" customHeight="1">
      <c r="B322" s="127"/>
      <c r="C322" s="247" t="s">
        <v>378</v>
      </c>
      <c r="D322" s="247" t="s">
        <v>237</v>
      </c>
      <c r="E322" s="248" t="s">
        <v>379</v>
      </c>
      <c r="F322" s="322" t="s">
        <v>380</v>
      </c>
      <c r="G322" s="322"/>
      <c r="H322" s="322"/>
      <c r="I322" s="322"/>
      <c r="J322" s="249" t="s">
        <v>363</v>
      </c>
      <c r="K322" s="250">
        <v>10.1</v>
      </c>
      <c r="L322" s="323">
        <v>0</v>
      </c>
      <c r="M322" s="323"/>
      <c r="N322" s="324">
        <f>ROUND(L322*K322,2)</f>
        <v>0</v>
      </c>
      <c r="O322" s="318"/>
      <c r="P322" s="318"/>
      <c r="Q322" s="318"/>
      <c r="R322" s="130"/>
      <c r="T322" s="207" t="s">
        <v>5</v>
      </c>
      <c r="U322" s="208" t="s">
        <v>40</v>
      </c>
      <c r="V322" s="128"/>
      <c r="W322" s="209">
        <f>V322*K322</f>
        <v>0</v>
      </c>
      <c r="X322" s="209">
        <v>0.111</v>
      </c>
      <c r="Y322" s="209">
        <f>X322*K322</f>
        <v>1.1211</v>
      </c>
      <c r="Z322" s="209">
        <v>0</v>
      </c>
      <c r="AA322" s="210">
        <f>Z322*K322</f>
        <v>0</v>
      </c>
      <c r="AR322" s="117" t="s">
        <v>213</v>
      </c>
      <c r="AT322" s="117" t="s">
        <v>237</v>
      </c>
      <c r="AU322" s="117" t="s">
        <v>114</v>
      </c>
      <c r="AY322" s="117" t="s">
        <v>160</v>
      </c>
      <c r="BE322" s="174">
        <f>IF(U322="základní",N322,0)</f>
        <v>0</v>
      </c>
      <c r="BF322" s="174">
        <f>IF(U322="snížená",N322,0)</f>
        <v>0</v>
      </c>
      <c r="BG322" s="174">
        <f>IF(U322="zákl. přenesená",N322,0)</f>
        <v>0</v>
      </c>
      <c r="BH322" s="174">
        <f>IF(U322="sníž. přenesená",N322,0)</f>
        <v>0</v>
      </c>
      <c r="BI322" s="174">
        <f>IF(U322="nulová",N322,0)</f>
        <v>0</v>
      </c>
      <c r="BJ322" s="117" t="s">
        <v>83</v>
      </c>
      <c r="BK322" s="174">
        <f>ROUND(L322*K322,2)</f>
        <v>0</v>
      </c>
      <c r="BL322" s="117" t="s">
        <v>165</v>
      </c>
      <c r="BM322" s="117" t="s">
        <v>381</v>
      </c>
    </row>
    <row r="323" spans="2:51" s="225" customFormat="1" ht="20.5" customHeight="1">
      <c r="B323" s="220"/>
      <c r="C323" s="221"/>
      <c r="D323" s="221"/>
      <c r="E323" s="222" t="s">
        <v>5</v>
      </c>
      <c r="F323" s="308" t="s">
        <v>382</v>
      </c>
      <c r="G323" s="309"/>
      <c r="H323" s="309"/>
      <c r="I323" s="309"/>
      <c r="J323" s="221"/>
      <c r="K323" s="223">
        <v>10.1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34" customFormat="1" ht="20.5" customHeight="1">
      <c r="B324" s="229"/>
      <c r="C324" s="230"/>
      <c r="D324" s="230"/>
      <c r="E324" s="231" t="s">
        <v>5</v>
      </c>
      <c r="F324" s="319" t="s">
        <v>170</v>
      </c>
      <c r="G324" s="320"/>
      <c r="H324" s="320"/>
      <c r="I324" s="320"/>
      <c r="J324" s="230"/>
      <c r="K324" s="232">
        <v>10.1</v>
      </c>
      <c r="L324" s="230"/>
      <c r="M324" s="230"/>
      <c r="N324" s="230"/>
      <c r="O324" s="230"/>
      <c r="P324" s="230"/>
      <c r="Q324" s="230"/>
      <c r="R324" s="233"/>
      <c r="T324" s="235"/>
      <c r="U324" s="230"/>
      <c r="V324" s="230"/>
      <c r="W324" s="230"/>
      <c r="X324" s="230"/>
      <c r="Y324" s="230"/>
      <c r="Z324" s="230"/>
      <c r="AA324" s="236"/>
      <c r="AT324" s="237" t="s">
        <v>168</v>
      </c>
      <c r="AU324" s="237" t="s">
        <v>114</v>
      </c>
      <c r="AV324" s="234" t="s">
        <v>165</v>
      </c>
      <c r="AW324" s="234" t="s">
        <v>33</v>
      </c>
      <c r="AX324" s="234" t="s">
        <v>83</v>
      </c>
      <c r="AY324" s="237" t="s">
        <v>160</v>
      </c>
    </row>
    <row r="325" spans="2:65" s="126" customFormat="1" ht="28.95" customHeight="1">
      <c r="B325" s="127"/>
      <c r="C325" s="247" t="s">
        <v>383</v>
      </c>
      <c r="D325" s="247" t="s">
        <v>237</v>
      </c>
      <c r="E325" s="248" t="s">
        <v>384</v>
      </c>
      <c r="F325" s="322" t="s">
        <v>385</v>
      </c>
      <c r="G325" s="322"/>
      <c r="H325" s="322"/>
      <c r="I325" s="322"/>
      <c r="J325" s="249" t="s">
        <v>363</v>
      </c>
      <c r="K325" s="250">
        <v>8.08</v>
      </c>
      <c r="L325" s="323">
        <v>0</v>
      </c>
      <c r="M325" s="323"/>
      <c r="N325" s="324">
        <f>ROUND(L325*K325,2)</f>
        <v>0</v>
      </c>
      <c r="O325" s="318"/>
      <c r="P325" s="318"/>
      <c r="Q325" s="318"/>
      <c r="R325" s="130"/>
      <c r="T325" s="207" t="s">
        <v>5</v>
      </c>
      <c r="U325" s="208" t="s">
        <v>40</v>
      </c>
      <c r="V325" s="128"/>
      <c r="W325" s="209">
        <f>V325*K325</f>
        <v>0</v>
      </c>
      <c r="X325" s="209">
        <v>0.057</v>
      </c>
      <c r="Y325" s="209">
        <f>X325*K325</f>
        <v>0.46056</v>
      </c>
      <c r="Z325" s="209">
        <v>0</v>
      </c>
      <c r="AA325" s="210">
        <f>Z325*K325</f>
        <v>0</v>
      </c>
      <c r="AR325" s="117" t="s">
        <v>213</v>
      </c>
      <c r="AT325" s="117" t="s">
        <v>237</v>
      </c>
      <c r="AU325" s="117" t="s">
        <v>114</v>
      </c>
      <c r="AY325" s="117" t="s">
        <v>160</v>
      </c>
      <c r="BE325" s="174">
        <f>IF(U325="základní",N325,0)</f>
        <v>0</v>
      </c>
      <c r="BF325" s="174">
        <f>IF(U325="snížená",N325,0)</f>
        <v>0</v>
      </c>
      <c r="BG325" s="174">
        <f>IF(U325="zákl. přenesená",N325,0)</f>
        <v>0</v>
      </c>
      <c r="BH325" s="174">
        <f>IF(U325="sníž. přenesená",N325,0)</f>
        <v>0</v>
      </c>
      <c r="BI325" s="174">
        <f>IF(U325="nulová",N325,0)</f>
        <v>0</v>
      </c>
      <c r="BJ325" s="117" t="s">
        <v>83</v>
      </c>
      <c r="BK325" s="174">
        <f>ROUND(L325*K325,2)</f>
        <v>0</v>
      </c>
      <c r="BL325" s="117" t="s">
        <v>165</v>
      </c>
      <c r="BM325" s="117" t="s">
        <v>386</v>
      </c>
    </row>
    <row r="326" spans="2:51" s="225" customFormat="1" ht="20.5" customHeight="1">
      <c r="B326" s="220"/>
      <c r="C326" s="221"/>
      <c r="D326" s="221"/>
      <c r="E326" s="222" t="s">
        <v>5</v>
      </c>
      <c r="F326" s="308" t="s">
        <v>373</v>
      </c>
      <c r="G326" s="309"/>
      <c r="H326" s="309"/>
      <c r="I326" s="309"/>
      <c r="J326" s="221"/>
      <c r="K326" s="223">
        <v>8.08</v>
      </c>
      <c r="L326" s="221"/>
      <c r="M326" s="221"/>
      <c r="N326" s="221"/>
      <c r="O326" s="221"/>
      <c r="P326" s="221"/>
      <c r="Q326" s="221"/>
      <c r="R326" s="224"/>
      <c r="T326" s="226"/>
      <c r="U326" s="221"/>
      <c r="V326" s="221"/>
      <c r="W326" s="221"/>
      <c r="X326" s="221"/>
      <c r="Y326" s="221"/>
      <c r="Z326" s="221"/>
      <c r="AA326" s="227"/>
      <c r="AT326" s="228" t="s">
        <v>168</v>
      </c>
      <c r="AU326" s="228" t="s">
        <v>114</v>
      </c>
      <c r="AV326" s="225" t="s">
        <v>114</v>
      </c>
      <c r="AW326" s="225" t="s">
        <v>33</v>
      </c>
      <c r="AX326" s="225" t="s">
        <v>75</v>
      </c>
      <c r="AY326" s="228" t="s">
        <v>160</v>
      </c>
    </row>
    <row r="327" spans="2:51" s="234" customFormat="1" ht="20.5" customHeight="1">
      <c r="B327" s="229"/>
      <c r="C327" s="230"/>
      <c r="D327" s="230"/>
      <c r="E327" s="231" t="s">
        <v>5</v>
      </c>
      <c r="F327" s="319" t="s">
        <v>170</v>
      </c>
      <c r="G327" s="320"/>
      <c r="H327" s="320"/>
      <c r="I327" s="320"/>
      <c r="J327" s="230"/>
      <c r="K327" s="232">
        <v>8.08</v>
      </c>
      <c r="L327" s="230"/>
      <c r="M327" s="230"/>
      <c r="N327" s="230"/>
      <c r="O327" s="230"/>
      <c r="P327" s="230"/>
      <c r="Q327" s="230"/>
      <c r="R327" s="233"/>
      <c r="T327" s="235"/>
      <c r="U327" s="230"/>
      <c r="V327" s="230"/>
      <c r="W327" s="230"/>
      <c r="X327" s="230"/>
      <c r="Y327" s="230"/>
      <c r="Z327" s="230"/>
      <c r="AA327" s="236"/>
      <c r="AT327" s="237" t="s">
        <v>168</v>
      </c>
      <c r="AU327" s="237" t="s">
        <v>114</v>
      </c>
      <c r="AV327" s="234" t="s">
        <v>165</v>
      </c>
      <c r="AW327" s="234" t="s">
        <v>33</v>
      </c>
      <c r="AX327" s="234" t="s">
        <v>83</v>
      </c>
      <c r="AY327" s="237" t="s">
        <v>160</v>
      </c>
    </row>
    <row r="328" spans="2:65" s="126" customFormat="1" ht="28.95" customHeight="1">
      <c r="B328" s="127"/>
      <c r="C328" s="247" t="s">
        <v>387</v>
      </c>
      <c r="D328" s="247" t="s">
        <v>237</v>
      </c>
      <c r="E328" s="248" t="s">
        <v>388</v>
      </c>
      <c r="F328" s="322" t="s">
        <v>389</v>
      </c>
      <c r="G328" s="322"/>
      <c r="H328" s="322"/>
      <c r="I328" s="322"/>
      <c r="J328" s="249" t="s">
        <v>363</v>
      </c>
      <c r="K328" s="250">
        <v>2</v>
      </c>
      <c r="L328" s="323">
        <v>0</v>
      </c>
      <c r="M328" s="323"/>
      <c r="N328" s="324">
        <f>ROUND(L328*K328,2)</f>
        <v>0</v>
      </c>
      <c r="O328" s="318"/>
      <c r="P328" s="318"/>
      <c r="Q328" s="318"/>
      <c r="R328" s="130"/>
      <c r="T328" s="207" t="s">
        <v>5</v>
      </c>
      <c r="U328" s="208" t="s">
        <v>40</v>
      </c>
      <c r="V328" s="128"/>
      <c r="W328" s="209">
        <f>V328*K328</f>
        <v>0</v>
      </c>
      <c r="X328" s="209">
        <v>0.04</v>
      </c>
      <c r="Y328" s="209">
        <f>X328*K328</f>
        <v>0.08</v>
      </c>
      <c r="Z328" s="209">
        <v>0</v>
      </c>
      <c r="AA328" s="210">
        <f>Z328*K328</f>
        <v>0</v>
      </c>
      <c r="AR328" s="117" t="s">
        <v>213</v>
      </c>
      <c r="AT328" s="117" t="s">
        <v>237</v>
      </c>
      <c r="AU328" s="117" t="s">
        <v>114</v>
      </c>
      <c r="AY328" s="117" t="s">
        <v>160</v>
      </c>
      <c r="BE328" s="174">
        <f>IF(U328="základní",N328,0)</f>
        <v>0</v>
      </c>
      <c r="BF328" s="174">
        <f>IF(U328="snížená",N328,0)</f>
        <v>0</v>
      </c>
      <c r="BG328" s="174">
        <f>IF(U328="zákl. přenesená",N328,0)</f>
        <v>0</v>
      </c>
      <c r="BH328" s="174">
        <f>IF(U328="sníž. přenesená",N328,0)</f>
        <v>0</v>
      </c>
      <c r="BI328" s="174">
        <f>IF(U328="nulová",N328,0)</f>
        <v>0</v>
      </c>
      <c r="BJ328" s="117" t="s">
        <v>83</v>
      </c>
      <c r="BK328" s="174">
        <f>ROUND(L328*K328,2)</f>
        <v>0</v>
      </c>
      <c r="BL328" s="117" t="s">
        <v>165</v>
      </c>
      <c r="BM328" s="117" t="s">
        <v>390</v>
      </c>
    </row>
    <row r="329" spans="2:51" s="225" customFormat="1" ht="20.5" customHeight="1">
      <c r="B329" s="220"/>
      <c r="C329" s="221"/>
      <c r="D329" s="221"/>
      <c r="E329" s="222" t="s">
        <v>5</v>
      </c>
      <c r="F329" s="308" t="s">
        <v>114</v>
      </c>
      <c r="G329" s="309"/>
      <c r="H329" s="309"/>
      <c r="I329" s="309"/>
      <c r="J329" s="221"/>
      <c r="K329" s="223">
        <v>2</v>
      </c>
      <c r="L329" s="221"/>
      <c r="M329" s="221"/>
      <c r="N329" s="221"/>
      <c r="O329" s="221"/>
      <c r="P329" s="221"/>
      <c r="Q329" s="221"/>
      <c r="R329" s="224"/>
      <c r="T329" s="226"/>
      <c r="U329" s="221"/>
      <c r="V329" s="221"/>
      <c r="W329" s="221"/>
      <c r="X329" s="221"/>
      <c r="Y329" s="221"/>
      <c r="Z329" s="221"/>
      <c r="AA329" s="227"/>
      <c r="AT329" s="228" t="s">
        <v>168</v>
      </c>
      <c r="AU329" s="228" t="s">
        <v>114</v>
      </c>
      <c r="AV329" s="225" t="s">
        <v>114</v>
      </c>
      <c r="AW329" s="225" t="s">
        <v>33</v>
      </c>
      <c r="AX329" s="225" t="s">
        <v>75</v>
      </c>
      <c r="AY329" s="228" t="s">
        <v>160</v>
      </c>
    </row>
    <row r="330" spans="2:51" s="234" customFormat="1" ht="20.5" customHeight="1">
      <c r="B330" s="229"/>
      <c r="C330" s="230"/>
      <c r="D330" s="230"/>
      <c r="E330" s="231" t="s">
        <v>5</v>
      </c>
      <c r="F330" s="319" t="s">
        <v>170</v>
      </c>
      <c r="G330" s="320"/>
      <c r="H330" s="320"/>
      <c r="I330" s="320"/>
      <c r="J330" s="230"/>
      <c r="K330" s="232">
        <v>2</v>
      </c>
      <c r="L330" s="230"/>
      <c r="M330" s="230"/>
      <c r="N330" s="230"/>
      <c r="O330" s="230"/>
      <c r="P330" s="230"/>
      <c r="Q330" s="230"/>
      <c r="R330" s="233"/>
      <c r="T330" s="235"/>
      <c r="U330" s="230"/>
      <c r="V330" s="230"/>
      <c r="W330" s="230"/>
      <c r="X330" s="230"/>
      <c r="Y330" s="230"/>
      <c r="Z330" s="230"/>
      <c r="AA330" s="236"/>
      <c r="AT330" s="237" t="s">
        <v>168</v>
      </c>
      <c r="AU330" s="237" t="s">
        <v>114</v>
      </c>
      <c r="AV330" s="234" t="s">
        <v>165</v>
      </c>
      <c r="AW330" s="234" t="s">
        <v>33</v>
      </c>
      <c r="AX330" s="234" t="s">
        <v>83</v>
      </c>
      <c r="AY330" s="237" t="s">
        <v>160</v>
      </c>
    </row>
    <row r="331" spans="2:65" s="126" customFormat="1" ht="28.95" customHeight="1">
      <c r="B331" s="127"/>
      <c r="C331" s="247" t="s">
        <v>391</v>
      </c>
      <c r="D331" s="247" t="s">
        <v>237</v>
      </c>
      <c r="E331" s="248" t="s">
        <v>392</v>
      </c>
      <c r="F331" s="322" t="s">
        <v>393</v>
      </c>
      <c r="G331" s="322"/>
      <c r="H331" s="322"/>
      <c r="I331" s="322"/>
      <c r="J331" s="249" t="s">
        <v>363</v>
      </c>
      <c r="K331" s="250">
        <v>30.3</v>
      </c>
      <c r="L331" s="323">
        <v>0</v>
      </c>
      <c r="M331" s="323"/>
      <c r="N331" s="324">
        <f>ROUND(L331*K331,2)</f>
        <v>0</v>
      </c>
      <c r="O331" s="318"/>
      <c r="P331" s="318"/>
      <c r="Q331" s="318"/>
      <c r="R331" s="130"/>
      <c r="T331" s="207" t="s">
        <v>5</v>
      </c>
      <c r="U331" s="208" t="s">
        <v>40</v>
      </c>
      <c r="V331" s="128"/>
      <c r="W331" s="209">
        <f>V331*K331</f>
        <v>0</v>
      </c>
      <c r="X331" s="209">
        <v>0.027</v>
      </c>
      <c r="Y331" s="209">
        <f>X331*K331</f>
        <v>0.8181</v>
      </c>
      <c r="Z331" s="209">
        <v>0</v>
      </c>
      <c r="AA331" s="210">
        <f>Z331*K331</f>
        <v>0</v>
      </c>
      <c r="AR331" s="117" t="s">
        <v>213</v>
      </c>
      <c r="AT331" s="117" t="s">
        <v>237</v>
      </c>
      <c r="AU331" s="117" t="s">
        <v>114</v>
      </c>
      <c r="AY331" s="117" t="s">
        <v>160</v>
      </c>
      <c r="BE331" s="174">
        <f>IF(U331="základní",N331,0)</f>
        <v>0</v>
      </c>
      <c r="BF331" s="174">
        <f>IF(U331="snížená",N331,0)</f>
        <v>0</v>
      </c>
      <c r="BG331" s="174">
        <f>IF(U331="zákl. přenesená",N331,0)</f>
        <v>0</v>
      </c>
      <c r="BH331" s="174">
        <f>IF(U331="sníž. přenesená",N331,0)</f>
        <v>0</v>
      </c>
      <c r="BI331" s="174">
        <f>IF(U331="nulová",N331,0)</f>
        <v>0</v>
      </c>
      <c r="BJ331" s="117" t="s">
        <v>83</v>
      </c>
      <c r="BK331" s="174">
        <f>ROUND(L331*K331,2)</f>
        <v>0</v>
      </c>
      <c r="BL331" s="117" t="s">
        <v>165</v>
      </c>
      <c r="BM331" s="117" t="s">
        <v>394</v>
      </c>
    </row>
    <row r="332" spans="2:51" s="225" customFormat="1" ht="20.5" customHeight="1">
      <c r="B332" s="220"/>
      <c r="C332" s="221"/>
      <c r="D332" s="221"/>
      <c r="E332" s="222" t="s">
        <v>5</v>
      </c>
      <c r="F332" s="308" t="s">
        <v>395</v>
      </c>
      <c r="G332" s="309"/>
      <c r="H332" s="309"/>
      <c r="I332" s="309"/>
      <c r="J332" s="221"/>
      <c r="K332" s="223">
        <v>30.3</v>
      </c>
      <c r="L332" s="221"/>
      <c r="M332" s="221"/>
      <c r="N332" s="221"/>
      <c r="O332" s="221"/>
      <c r="P332" s="221"/>
      <c r="Q332" s="221"/>
      <c r="R332" s="224"/>
      <c r="T332" s="226"/>
      <c r="U332" s="221"/>
      <c r="V332" s="221"/>
      <c r="W332" s="221"/>
      <c r="X332" s="221"/>
      <c r="Y332" s="221"/>
      <c r="Z332" s="221"/>
      <c r="AA332" s="227"/>
      <c r="AT332" s="228" t="s">
        <v>168</v>
      </c>
      <c r="AU332" s="228" t="s">
        <v>114</v>
      </c>
      <c r="AV332" s="225" t="s">
        <v>114</v>
      </c>
      <c r="AW332" s="225" t="s">
        <v>33</v>
      </c>
      <c r="AX332" s="225" t="s">
        <v>75</v>
      </c>
      <c r="AY332" s="228" t="s">
        <v>160</v>
      </c>
    </row>
    <row r="333" spans="2:51" s="234" customFormat="1" ht="20.5" customHeight="1">
      <c r="B333" s="229"/>
      <c r="C333" s="230"/>
      <c r="D333" s="230"/>
      <c r="E333" s="231" t="s">
        <v>5</v>
      </c>
      <c r="F333" s="319" t="s">
        <v>170</v>
      </c>
      <c r="G333" s="320"/>
      <c r="H333" s="320"/>
      <c r="I333" s="320"/>
      <c r="J333" s="230"/>
      <c r="K333" s="232">
        <v>30.3</v>
      </c>
      <c r="L333" s="230"/>
      <c r="M333" s="230"/>
      <c r="N333" s="230"/>
      <c r="O333" s="230"/>
      <c r="P333" s="230"/>
      <c r="Q333" s="230"/>
      <c r="R333" s="233"/>
      <c r="T333" s="235"/>
      <c r="U333" s="230"/>
      <c r="V333" s="230"/>
      <c r="W333" s="230"/>
      <c r="X333" s="230"/>
      <c r="Y333" s="230"/>
      <c r="Z333" s="230"/>
      <c r="AA333" s="236"/>
      <c r="AT333" s="237" t="s">
        <v>168</v>
      </c>
      <c r="AU333" s="237" t="s">
        <v>114</v>
      </c>
      <c r="AV333" s="234" t="s">
        <v>165</v>
      </c>
      <c r="AW333" s="234" t="s">
        <v>33</v>
      </c>
      <c r="AX333" s="234" t="s">
        <v>83</v>
      </c>
      <c r="AY333" s="237" t="s">
        <v>160</v>
      </c>
    </row>
    <row r="334" spans="2:65" s="126" customFormat="1" ht="28.95" customHeight="1">
      <c r="B334" s="127"/>
      <c r="C334" s="247" t="s">
        <v>396</v>
      </c>
      <c r="D334" s="247" t="s">
        <v>237</v>
      </c>
      <c r="E334" s="248" t="s">
        <v>397</v>
      </c>
      <c r="F334" s="322" t="s">
        <v>398</v>
      </c>
      <c r="G334" s="322"/>
      <c r="H334" s="322"/>
      <c r="I334" s="322"/>
      <c r="J334" s="249" t="s">
        <v>363</v>
      </c>
      <c r="K334" s="250">
        <v>8</v>
      </c>
      <c r="L334" s="323">
        <v>0</v>
      </c>
      <c r="M334" s="323"/>
      <c r="N334" s="324">
        <f>ROUND(L334*K334,2)</f>
        <v>0</v>
      </c>
      <c r="O334" s="318"/>
      <c r="P334" s="318"/>
      <c r="Q334" s="318"/>
      <c r="R334" s="130"/>
      <c r="T334" s="207" t="s">
        <v>5</v>
      </c>
      <c r="U334" s="208" t="s">
        <v>40</v>
      </c>
      <c r="V334" s="128"/>
      <c r="W334" s="209">
        <f>V334*K334</f>
        <v>0</v>
      </c>
      <c r="X334" s="209">
        <v>0.006</v>
      </c>
      <c r="Y334" s="209">
        <f>X334*K334</f>
        <v>0.048</v>
      </c>
      <c r="Z334" s="209">
        <v>0</v>
      </c>
      <c r="AA334" s="210">
        <f>Z334*K334</f>
        <v>0</v>
      </c>
      <c r="AR334" s="117" t="s">
        <v>213</v>
      </c>
      <c r="AT334" s="117" t="s">
        <v>237</v>
      </c>
      <c r="AU334" s="117" t="s">
        <v>114</v>
      </c>
      <c r="AY334" s="117" t="s">
        <v>160</v>
      </c>
      <c r="BE334" s="174">
        <f>IF(U334="základní",N334,0)</f>
        <v>0</v>
      </c>
      <c r="BF334" s="174">
        <f>IF(U334="snížená",N334,0)</f>
        <v>0</v>
      </c>
      <c r="BG334" s="174">
        <f>IF(U334="zákl. přenesená",N334,0)</f>
        <v>0</v>
      </c>
      <c r="BH334" s="174">
        <f>IF(U334="sníž. přenesená",N334,0)</f>
        <v>0</v>
      </c>
      <c r="BI334" s="174">
        <f>IF(U334="nulová",N334,0)</f>
        <v>0</v>
      </c>
      <c r="BJ334" s="117" t="s">
        <v>83</v>
      </c>
      <c r="BK334" s="174">
        <f>ROUND(L334*K334,2)</f>
        <v>0</v>
      </c>
      <c r="BL334" s="117" t="s">
        <v>165</v>
      </c>
      <c r="BM334" s="117" t="s">
        <v>399</v>
      </c>
    </row>
    <row r="335" spans="2:51" s="225" customFormat="1" ht="20.5" customHeight="1">
      <c r="B335" s="220"/>
      <c r="C335" s="221"/>
      <c r="D335" s="221"/>
      <c r="E335" s="222" t="s">
        <v>5</v>
      </c>
      <c r="F335" s="308" t="s">
        <v>213</v>
      </c>
      <c r="G335" s="309"/>
      <c r="H335" s="309"/>
      <c r="I335" s="309"/>
      <c r="J335" s="221"/>
      <c r="K335" s="223">
        <v>8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34" customFormat="1" ht="20.5" customHeight="1">
      <c r="B336" s="229"/>
      <c r="C336" s="230"/>
      <c r="D336" s="230"/>
      <c r="E336" s="231" t="s">
        <v>5</v>
      </c>
      <c r="F336" s="319" t="s">
        <v>170</v>
      </c>
      <c r="G336" s="320"/>
      <c r="H336" s="320"/>
      <c r="I336" s="320"/>
      <c r="J336" s="230"/>
      <c r="K336" s="232">
        <v>8</v>
      </c>
      <c r="L336" s="230"/>
      <c r="M336" s="230"/>
      <c r="N336" s="230"/>
      <c r="O336" s="230"/>
      <c r="P336" s="230"/>
      <c r="Q336" s="230"/>
      <c r="R336" s="233"/>
      <c r="T336" s="235"/>
      <c r="U336" s="230"/>
      <c r="V336" s="230"/>
      <c r="W336" s="230"/>
      <c r="X336" s="230"/>
      <c r="Y336" s="230"/>
      <c r="Z336" s="230"/>
      <c r="AA336" s="236"/>
      <c r="AT336" s="237" t="s">
        <v>168</v>
      </c>
      <c r="AU336" s="237" t="s">
        <v>114</v>
      </c>
      <c r="AV336" s="234" t="s">
        <v>165</v>
      </c>
      <c r="AW336" s="234" t="s">
        <v>33</v>
      </c>
      <c r="AX336" s="234" t="s">
        <v>83</v>
      </c>
      <c r="AY336" s="237" t="s">
        <v>160</v>
      </c>
    </row>
    <row r="337" spans="2:65" s="126" customFormat="1" ht="40.15" customHeight="1">
      <c r="B337" s="127"/>
      <c r="C337" s="203" t="s">
        <v>400</v>
      </c>
      <c r="D337" s="203" t="s">
        <v>161</v>
      </c>
      <c r="E337" s="204" t="s">
        <v>401</v>
      </c>
      <c r="F337" s="321" t="s">
        <v>402</v>
      </c>
      <c r="G337" s="321"/>
      <c r="H337" s="321"/>
      <c r="I337" s="321"/>
      <c r="J337" s="205" t="s">
        <v>403</v>
      </c>
      <c r="K337" s="206">
        <v>1</v>
      </c>
      <c r="L337" s="317">
        <v>0</v>
      </c>
      <c r="M337" s="317"/>
      <c r="N337" s="318">
        <f>ROUND(L337*K337,2)</f>
        <v>0</v>
      </c>
      <c r="O337" s="318"/>
      <c r="P337" s="318"/>
      <c r="Q337" s="318"/>
      <c r="R337" s="130"/>
      <c r="T337" s="207" t="s">
        <v>5</v>
      </c>
      <c r="U337" s="208" t="s">
        <v>40</v>
      </c>
      <c r="V337" s="128"/>
      <c r="W337" s="209">
        <f>V337*K337</f>
        <v>0</v>
      </c>
      <c r="X337" s="209">
        <v>0</v>
      </c>
      <c r="Y337" s="209">
        <f>X337*K337</f>
        <v>0</v>
      </c>
      <c r="Z337" s="209">
        <v>0</v>
      </c>
      <c r="AA337" s="210">
        <f>Z337*K337</f>
        <v>0</v>
      </c>
      <c r="AR337" s="117" t="s">
        <v>165</v>
      </c>
      <c r="AT337" s="117" t="s">
        <v>161</v>
      </c>
      <c r="AU337" s="117" t="s">
        <v>114</v>
      </c>
      <c r="AY337" s="117" t="s">
        <v>160</v>
      </c>
      <c r="BE337" s="174">
        <f>IF(U337="základní",N337,0)</f>
        <v>0</v>
      </c>
      <c r="BF337" s="174">
        <f>IF(U337="snížená",N337,0)</f>
        <v>0</v>
      </c>
      <c r="BG337" s="174">
        <f>IF(U337="zákl. přenesená",N337,0)</f>
        <v>0</v>
      </c>
      <c r="BH337" s="174">
        <f>IF(U337="sníž. přenesená",N337,0)</f>
        <v>0</v>
      </c>
      <c r="BI337" s="174">
        <f>IF(U337="nulová",N337,0)</f>
        <v>0</v>
      </c>
      <c r="BJ337" s="117" t="s">
        <v>83</v>
      </c>
      <c r="BK337" s="174">
        <f>ROUND(L337*K337,2)</f>
        <v>0</v>
      </c>
      <c r="BL337" s="117" t="s">
        <v>165</v>
      </c>
      <c r="BM337" s="117" t="s">
        <v>404</v>
      </c>
    </row>
    <row r="338" spans="2:51" s="225" customFormat="1" ht="20.5" customHeight="1">
      <c r="B338" s="220"/>
      <c r="C338" s="221"/>
      <c r="D338" s="221"/>
      <c r="E338" s="222" t="s">
        <v>5</v>
      </c>
      <c r="F338" s="308" t="s">
        <v>83</v>
      </c>
      <c r="G338" s="309"/>
      <c r="H338" s="309"/>
      <c r="I338" s="309"/>
      <c r="J338" s="221"/>
      <c r="K338" s="223">
        <v>1</v>
      </c>
      <c r="L338" s="221"/>
      <c r="M338" s="221"/>
      <c r="N338" s="221"/>
      <c r="O338" s="221"/>
      <c r="P338" s="221"/>
      <c r="Q338" s="221"/>
      <c r="R338" s="224"/>
      <c r="T338" s="226"/>
      <c r="U338" s="221"/>
      <c r="V338" s="221"/>
      <c r="W338" s="221"/>
      <c r="X338" s="221"/>
      <c r="Y338" s="221"/>
      <c r="Z338" s="221"/>
      <c r="AA338" s="227"/>
      <c r="AT338" s="228" t="s">
        <v>168</v>
      </c>
      <c r="AU338" s="228" t="s">
        <v>114</v>
      </c>
      <c r="AV338" s="225" t="s">
        <v>114</v>
      </c>
      <c r="AW338" s="225" t="s">
        <v>33</v>
      </c>
      <c r="AX338" s="225" t="s">
        <v>75</v>
      </c>
      <c r="AY338" s="228" t="s">
        <v>160</v>
      </c>
    </row>
    <row r="339" spans="2:51" s="234" customFormat="1" ht="20.5" customHeight="1">
      <c r="B339" s="229"/>
      <c r="C339" s="230"/>
      <c r="D339" s="230"/>
      <c r="E339" s="231" t="s">
        <v>5</v>
      </c>
      <c r="F339" s="319" t="s">
        <v>170</v>
      </c>
      <c r="G339" s="320"/>
      <c r="H339" s="320"/>
      <c r="I339" s="320"/>
      <c r="J339" s="230"/>
      <c r="K339" s="232">
        <v>1</v>
      </c>
      <c r="L339" s="230"/>
      <c r="M339" s="230"/>
      <c r="N339" s="230"/>
      <c r="O339" s="230"/>
      <c r="P339" s="230"/>
      <c r="Q339" s="230"/>
      <c r="R339" s="233"/>
      <c r="T339" s="235"/>
      <c r="U339" s="230"/>
      <c r="V339" s="230"/>
      <c r="W339" s="230"/>
      <c r="X339" s="230"/>
      <c r="Y339" s="230"/>
      <c r="Z339" s="230"/>
      <c r="AA339" s="236"/>
      <c r="AT339" s="237" t="s">
        <v>168</v>
      </c>
      <c r="AU339" s="237" t="s">
        <v>114</v>
      </c>
      <c r="AV339" s="234" t="s">
        <v>165</v>
      </c>
      <c r="AW339" s="234" t="s">
        <v>33</v>
      </c>
      <c r="AX339" s="234" t="s">
        <v>83</v>
      </c>
      <c r="AY339" s="237" t="s">
        <v>160</v>
      </c>
    </row>
    <row r="340" spans="2:65" s="126" customFormat="1" ht="28.95" customHeight="1">
      <c r="B340" s="127"/>
      <c r="C340" s="203" t="s">
        <v>405</v>
      </c>
      <c r="D340" s="203" t="s">
        <v>161</v>
      </c>
      <c r="E340" s="204" t="s">
        <v>406</v>
      </c>
      <c r="F340" s="321" t="s">
        <v>407</v>
      </c>
      <c r="G340" s="321"/>
      <c r="H340" s="321"/>
      <c r="I340" s="321"/>
      <c r="J340" s="205" t="s">
        <v>178</v>
      </c>
      <c r="K340" s="206">
        <v>236</v>
      </c>
      <c r="L340" s="317">
        <v>0</v>
      </c>
      <c r="M340" s="317"/>
      <c r="N340" s="318">
        <f>ROUND(L340*K340,2)</f>
        <v>0</v>
      </c>
      <c r="O340" s="318"/>
      <c r="P340" s="318"/>
      <c r="Q340" s="318"/>
      <c r="R340" s="130"/>
      <c r="T340" s="207" t="s">
        <v>5</v>
      </c>
      <c r="U340" s="208" t="s">
        <v>40</v>
      </c>
      <c r="V340" s="128"/>
      <c r="W340" s="209">
        <f>V340*K340</f>
        <v>0</v>
      </c>
      <c r="X340" s="209">
        <v>2E-05</v>
      </c>
      <c r="Y340" s="209">
        <f>X340*K340</f>
        <v>0.00472</v>
      </c>
      <c r="Z340" s="209">
        <v>0</v>
      </c>
      <c r="AA340" s="210">
        <f>Z340*K340</f>
        <v>0</v>
      </c>
      <c r="AR340" s="117" t="s">
        <v>165</v>
      </c>
      <c r="AT340" s="117" t="s">
        <v>161</v>
      </c>
      <c r="AU340" s="117" t="s">
        <v>114</v>
      </c>
      <c r="AY340" s="117" t="s">
        <v>160</v>
      </c>
      <c r="BE340" s="174">
        <f>IF(U340="základní",N340,0)</f>
        <v>0</v>
      </c>
      <c r="BF340" s="174">
        <f>IF(U340="snížená",N340,0)</f>
        <v>0</v>
      </c>
      <c r="BG340" s="174">
        <f>IF(U340="zákl. přenesená",N340,0)</f>
        <v>0</v>
      </c>
      <c r="BH340" s="174">
        <f>IF(U340="sníž. přenesená",N340,0)</f>
        <v>0</v>
      </c>
      <c r="BI340" s="174">
        <f>IF(U340="nulová",N340,0)</f>
        <v>0</v>
      </c>
      <c r="BJ340" s="117" t="s">
        <v>83</v>
      </c>
      <c r="BK340" s="174">
        <f>ROUND(L340*K340,2)</f>
        <v>0</v>
      </c>
      <c r="BL340" s="117" t="s">
        <v>165</v>
      </c>
      <c r="BM340" s="117" t="s">
        <v>408</v>
      </c>
    </row>
    <row r="341" spans="2:51" s="216" customFormat="1" ht="20.5" customHeight="1">
      <c r="B341" s="211"/>
      <c r="C341" s="212"/>
      <c r="D341" s="212"/>
      <c r="E341" s="213" t="s">
        <v>5</v>
      </c>
      <c r="F341" s="329" t="s">
        <v>191</v>
      </c>
      <c r="G341" s="330"/>
      <c r="H341" s="330"/>
      <c r="I341" s="330"/>
      <c r="J341" s="212"/>
      <c r="K341" s="214" t="s">
        <v>5</v>
      </c>
      <c r="L341" s="212"/>
      <c r="M341" s="212"/>
      <c r="N341" s="212"/>
      <c r="O341" s="212"/>
      <c r="P341" s="212"/>
      <c r="Q341" s="212"/>
      <c r="R341" s="215"/>
      <c r="T341" s="217"/>
      <c r="U341" s="212"/>
      <c r="V341" s="212"/>
      <c r="W341" s="212"/>
      <c r="X341" s="212"/>
      <c r="Y341" s="212"/>
      <c r="Z341" s="212"/>
      <c r="AA341" s="218"/>
      <c r="AT341" s="219" t="s">
        <v>168</v>
      </c>
      <c r="AU341" s="219" t="s">
        <v>114</v>
      </c>
      <c r="AV341" s="216" t="s">
        <v>83</v>
      </c>
      <c r="AW341" s="216" t="s">
        <v>33</v>
      </c>
      <c r="AX341" s="216" t="s">
        <v>75</v>
      </c>
      <c r="AY341" s="219" t="s">
        <v>160</v>
      </c>
    </row>
    <row r="342" spans="2:51" s="225" customFormat="1" ht="20.5" customHeight="1">
      <c r="B342" s="220"/>
      <c r="C342" s="221"/>
      <c r="D342" s="221"/>
      <c r="E342" s="222" t="s">
        <v>5</v>
      </c>
      <c r="F342" s="333" t="s">
        <v>284</v>
      </c>
      <c r="G342" s="334"/>
      <c r="H342" s="334"/>
      <c r="I342" s="334"/>
      <c r="J342" s="221"/>
      <c r="K342" s="223">
        <v>168</v>
      </c>
      <c r="L342" s="221"/>
      <c r="M342" s="221"/>
      <c r="N342" s="221"/>
      <c r="O342" s="221"/>
      <c r="P342" s="221"/>
      <c r="Q342" s="221"/>
      <c r="R342" s="224"/>
      <c r="T342" s="226"/>
      <c r="U342" s="221"/>
      <c r="V342" s="221"/>
      <c r="W342" s="221"/>
      <c r="X342" s="221"/>
      <c r="Y342" s="221"/>
      <c r="Z342" s="221"/>
      <c r="AA342" s="227"/>
      <c r="AT342" s="228" t="s">
        <v>168</v>
      </c>
      <c r="AU342" s="228" t="s">
        <v>114</v>
      </c>
      <c r="AV342" s="225" t="s">
        <v>114</v>
      </c>
      <c r="AW342" s="225" t="s">
        <v>33</v>
      </c>
      <c r="AX342" s="225" t="s">
        <v>75</v>
      </c>
      <c r="AY342" s="228" t="s">
        <v>160</v>
      </c>
    </row>
    <row r="343" spans="2:51" s="216" customFormat="1" ht="20.5" customHeight="1">
      <c r="B343" s="211"/>
      <c r="C343" s="212"/>
      <c r="D343" s="212"/>
      <c r="E343" s="213" t="s">
        <v>5</v>
      </c>
      <c r="F343" s="331" t="s">
        <v>211</v>
      </c>
      <c r="G343" s="332"/>
      <c r="H343" s="332"/>
      <c r="I343" s="332"/>
      <c r="J343" s="212"/>
      <c r="K343" s="214" t="s">
        <v>5</v>
      </c>
      <c r="L343" s="212"/>
      <c r="M343" s="212"/>
      <c r="N343" s="212"/>
      <c r="O343" s="212"/>
      <c r="P343" s="212"/>
      <c r="Q343" s="212"/>
      <c r="R343" s="215"/>
      <c r="T343" s="217"/>
      <c r="U343" s="212"/>
      <c r="V343" s="212"/>
      <c r="W343" s="212"/>
      <c r="X343" s="212"/>
      <c r="Y343" s="212"/>
      <c r="Z343" s="212"/>
      <c r="AA343" s="218"/>
      <c r="AT343" s="219" t="s">
        <v>168</v>
      </c>
      <c r="AU343" s="219" t="s">
        <v>114</v>
      </c>
      <c r="AV343" s="216" t="s">
        <v>83</v>
      </c>
      <c r="AW343" s="216" t="s">
        <v>33</v>
      </c>
      <c r="AX343" s="216" t="s">
        <v>75</v>
      </c>
      <c r="AY343" s="219" t="s">
        <v>160</v>
      </c>
    </row>
    <row r="344" spans="2:51" s="225" customFormat="1" ht="20.5" customHeight="1">
      <c r="B344" s="220"/>
      <c r="C344" s="221"/>
      <c r="D344" s="221"/>
      <c r="E344" s="222" t="s">
        <v>5</v>
      </c>
      <c r="F344" s="333" t="s">
        <v>285</v>
      </c>
      <c r="G344" s="334"/>
      <c r="H344" s="334"/>
      <c r="I344" s="334"/>
      <c r="J344" s="221"/>
      <c r="K344" s="223">
        <v>68</v>
      </c>
      <c r="L344" s="221"/>
      <c r="M344" s="221"/>
      <c r="N344" s="221"/>
      <c r="O344" s="221"/>
      <c r="P344" s="221"/>
      <c r="Q344" s="221"/>
      <c r="R344" s="224"/>
      <c r="T344" s="226"/>
      <c r="U344" s="221"/>
      <c r="V344" s="221"/>
      <c r="W344" s="221"/>
      <c r="X344" s="221"/>
      <c r="Y344" s="221"/>
      <c r="Z344" s="221"/>
      <c r="AA344" s="227"/>
      <c r="AT344" s="228" t="s">
        <v>168</v>
      </c>
      <c r="AU344" s="228" t="s">
        <v>114</v>
      </c>
      <c r="AV344" s="225" t="s">
        <v>114</v>
      </c>
      <c r="AW344" s="225" t="s">
        <v>33</v>
      </c>
      <c r="AX344" s="225" t="s">
        <v>75</v>
      </c>
      <c r="AY344" s="228" t="s">
        <v>160</v>
      </c>
    </row>
    <row r="345" spans="2:51" s="234" customFormat="1" ht="20.5" customHeight="1">
      <c r="B345" s="229"/>
      <c r="C345" s="230"/>
      <c r="D345" s="230"/>
      <c r="E345" s="231" t="s">
        <v>5</v>
      </c>
      <c r="F345" s="319" t="s">
        <v>170</v>
      </c>
      <c r="G345" s="320"/>
      <c r="H345" s="320"/>
      <c r="I345" s="320"/>
      <c r="J345" s="230"/>
      <c r="K345" s="232">
        <v>236</v>
      </c>
      <c r="L345" s="230"/>
      <c r="M345" s="230"/>
      <c r="N345" s="230"/>
      <c r="O345" s="230"/>
      <c r="P345" s="230"/>
      <c r="Q345" s="230"/>
      <c r="R345" s="233"/>
      <c r="T345" s="235"/>
      <c r="U345" s="230"/>
      <c r="V345" s="230"/>
      <c r="W345" s="230"/>
      <c r="X345" s="230"/>
      <c r="Y345" s="230"/>
      <c r="Z345" s="230"/>
      <c r="AA345" s="236"/>
      <c r="AT345" s="237" t="s">
        <v>168</v>
      </c>
      <c r="AU345" s="237" t="s">
        <v>114</v>
      </c>
      <c r="AV345" s="234" t="s">
        <v>165</v>
      </c>
      <c r="AW345" s="234" t="s">
        <v>33</v>
      </c>
      <c r="AX345" s="234" t="s">
        <v>83</v>
      </c>
      <c r="AY345" s="237" t="s">
        <v>160</v>
      </c>
    </row>
    <row r="346" spans="2:63" s="195" customFormat="1" ht="29.85" customHeight="1">
      <c r="B346" s="191"/>
      <c r="C346" s="192"/>
      <c r="D346" s="202" t="s">
        <v>131</v>
      </c>
      <c r="E346" s="202"/>
      <c r="F346" s="202"/>
      <c r="G346" s="202"/>
      <c r="H346" s="202"/>
      <c r="I346" s="202"/>
      <c r="J346" s="202"/>
      <c r="K346" s="202"/>
      <c r="L346" s="202"/>
      <c r="M346" s="202"/>
      <c r="N346" s="313">
        <f>BK346</f>
        <v>0</v>
      </c>
      <c r="O346" s="314"/>
      <c r="P346" s="314"/>
      <c r="Q346" s="314"/>
      <c r="R346" s="194"/>
      <c r="T346" s="196"/>
      <c r="U346" s="192"/>
      <c r="V346" s="192"/>
      <c r="W346" s="197">
        <f>SUM(W347:W429)</f>
        <v>0</v>
      </c>
      <c r="X346" s="192"/>
      <c r="Y346" s="197">
        <f>SUM(Y347:Y429)</f>
        <v>133.10289840000002</v>
      </c>
      <c r="Z346" s="192"/>
      <c r="AA346" s="198">
        <f>SUM(AA347:AA429)</f>
        <v>0</v>
      </c>
      <c r="AR346" s="199" t="s">
        <v>83</v>
      </c>
      <c r="AT346" s="200" t="s">
        <v>74</v>
      </c>
      <c r="AU346" s="200" t="s">
        <v>83</v>
      </c>
      <c r="AY346" s="199" t="s">
        <v>160</v>
      </c>
      <c r="BK346" s="201">
        <f>SUM(BK347:BK429)</f>
        <v>0</v>
      </c>
    </row>
    <row r="347" spans="2:65" s="126" customFormat="1" ht="20.5" customHeight="1">
      <c r="B347" s="127"/>
      <c r="C347" s="203" t="s">
        <v>409</v>
      </c>
      <c r="D347" s="203" t="s">
        <v>161</v>
      </c>
      <c r="E347" s="204" t="s">
        <v>410</v>
      </c>
      <c r="F347" s="321" t="s">
        <v>411</v>
      </c>
      <c r="G347" s="321"/>
      <c r="H347" s="321"/>
      <c r="I347" s="321"/>
      <c r="J347" s="205" t="s">
        <v>412</v>
      </c>
      <c r="K347" s="206">
        <v>45</v>
      </c>
      <c r="L347" s="317">
        <v>0</v>
      </c>
      <c r="M347" s="317"/>
      <c r="N347" s="318">
        <f>ROUND(L347*K347,2)</f>
        <v>0</v>
      </c>
      <c r="O347" s="318"/>
      <c r="P347" s="318"/>
      <c r="Q347" s="318"/>
      <c r="R347" s="130"/>
      <c r="T347" s="207" t="s">
        <v>5</v>
      </c>
      <c r="U347" s="208" t="s">
        <v>40</v>
      </c>
      <c r="V347" s="128"/>
      <c r="W347" s="209">
        <f>V347*K347</f>
        <v>0</v>
      </c>
      <c r="X347" s="209">
        <v>0</v>
      </c>
      <c r="Y347" s="209">
        <f>X347*K347</f>
        <v>0</v>
      </c>
      <c r="Z347" s="209">
        <v>0</v>
      </c>
      <c r="AA347" s="210">
        <f>Z347*K347</f>
        <v>0</v>
      </c>
      <c r="AR347" s="117" t="s">
        <v>165</v>
      </c>
      <c r="AT347" s="117" t="s">
        <v>161</v>
      </c>
      <c r="AU347" s="117" t="s">
        <v>114</v>
      </c>
      <c r="AY347" s="117" t="s">
        <v>160</v>
      </c>
      <c r="BE347" s="174">
        <f>IF(U347="základní",N347,0)</f>
        <v>0</v>
      </c>
      <c r="BF347" s="174">
        <f>IF(U347="snížená",N347,0)</f>
        <v>0</v>
      </c>
      <c r="BG347" s="174">
        <f>IF(U347="zákl. přenesená",N347,0)</f>
        <v>0</v>
      </c>
      <c r="BH347" s="174">
        <f>IF(U347="sníž. přenesená",N347,0)</f>
        <v>0</v>
      </c>
      <c r="BI347" s="174">
        <f>IF(U347="nulová",N347,0)</f>
        <v>0</v>
      </c>
      <c r="BJ347" s="117" t="s">
        <v>83</v>
      </c>
      <c r="BK347" s="174">
        <f>ROUND(L347*K347,2)</f>
        <v>0</v>
      </c>
      <c r="BL347" s="117" t="s">
        <v>165</v>
      </c>
      <c r="BM347" s="117" t="s">
        <v>413</v>
      </c>
    </row>
    <row r="348" spans="2:51" s="225" customFormat="1" ht="20.5" customHeight="1">
      <c r="B348" s="220"/>
      <c r="C348" s="221"/>
      <c r="D348" s="221"/>
      <c r="E348" s="222" t="s">
        <v>5</v>
      </c>
      <c r="F348" s="308" t="s">
        <v>414</v>
      </c>
      <c r="G348" s="309"/>
      <c r="H348" s="309"/>
      <c r="I348" s="309"/>
      <c r="J348" s="221"/>
      <c r="K348" s="223">
        <v>45</v>
      </c>
      <c r="L348" s="221"/>
      <c r="M348" s="221"/>
      <c r="N348" s="221"/>
      <c r="O348" s="221"/>
      <c r="P348" s="221"/>
      <c r="Q348" s="221"/>
      <c r="R348" s="224"/>
      <c r="T348" s="226"/>
      <c r="U348" s="221"/>
      <c r="V348" s="221"/>
      <c r="W348" s="221"/>
      <c r="X348" s="221"/>
      <c r="Y348" s="221"/>
      <c r="Z348" s="221"/>
      <c r="AA348" s="227"/>
      <c r="AT348" s="228" t="s">
        <v>168</v>
      </c>
      <c r="AU348" s="228" t="s">
        <v>114</v>
      </c>
      <c r="AV348" s="225" t="s">
        <v>114</v>
      </c>
      <c r="AW348" s="225" t="s">
        <v>33</v>
      </c>
      <c r="AX348" s="225" t="s">
        <v>75</v>
      </c>
      <c r="AY348" s="228" t="s">
        <v>160</v>
      </c>
    </row>
    <row r="349" spans="2:51" s="234" customFormat="1" ht="20.5" customHeight="1">
      <c r="B349" s="229"/>
      <c r="C349" s="230"/>
      <c r="D349" s="230"/>
      <c r="E349" s="231" t="s">
        <v>5</v>
      </c>
      <c r="F349" s="319" t="s">
        <v>170</v>
      </c>
      <c r="G349" s="320"/>
      <c r="H349" s="320"/>
      <c r="I349" s="320"/>
      <c r="J349" s="230"/>
      <c r="K349" s="232">
        <v>45</v>
      </c>
      <c r="L349" s="230"/>
      <c r="M349" s="230"/>
      <c r="N349" s="230"/>
      <c r="O349" s="230"/>
      <c r="P349" s="230"/>
      <c r="Q349" s="230"/>
      <c r="R349" s="233"/>
      <c r="T349" s="235"/>
      <c r="U349" s="230"/>
      <c r="V349" s="230"/>
      <c r="W349" s="230"/>
      <c r="X349" s="230"/>
      <c r="Y349" s="230"/>
      <c r="Z349" s="230"/>
      <c r="AA349" s="236"/>
      <c r="AT349" s="237" t="s">
        <v>168</v>
      </c>
      <c r="AU349" s="237" t="s">
        <v>114</v>
      </c>
      <c r="AV349" s="234" t="s">
        <v>165</v>
      </c>
      <c r="AW349" s="234" t="s">
        <v>33</v>
      </c>
      <c r="AX349" s="234" t="s">
        <v>83</v>
      </c>
      <c r="AY349" s="237" t="s">
        <v>160</v>
      </c>
    </row>
    <row r="350" spans="2:65" s="126" customFormat="1" ht="40.15" customHeight="1">
      <c r="B350" s="127"/>
      <c r="C350" s="203" t="s">
        <v>415</v>
      </c>
      <c r="D350" s="203" t="s">
        <v>161</v>
      </c>
      <c r="E350" s="204" t="s">
        <v>416</v>
      </c>
      <c r="F350" s="321" t="s">
        <v>417</v>
      </c>
      <c r="G350" s="321"/>
      <c r="H350" s="321"/>
      <c r="I350" s="321"/>
      <c r="J350" s="205" t="s">
        <v>363</v>
      </c>
      <c r="K350" s="206">
        <v>2</v>
      </c>
      <c r="L350" s="317">
        <v>0</v>
      </c>
      <c r="M350" s="317"/>
      <c r="N350" s="318">
        <f>ROUND(L350*K350,2)</f>
        <v>0</v>
      </c>
      <c r="O350" s="318"/>
      <c r="P350" s="318"/>
      <c r="Q350" s="318"/>
      <c r="R350" s="130"/>
      <c r="T350" s="207" t="s">
        <v>5</v>
      </c>
      <c r="U350" s="208" t="s">
        <v>40</v>
      </c>
      <c r="V350" s="128"/>
      <c r="W350" s="209">
        <f>V350*K350</f>
        <v>0</v>
      </c>
      <c r="X350" s="209">
        <v>0.0007</v>
      </c>
      <c r="Y350" s="209">
        <f>X350*K350</f>
        <v>0.0014</v>
      </c>
      <c r="Z350" s="209">
        <v>0</v>
      </c>
      <c r="AA350" s="210">
        <f>Z350*K350</f>
        <v>0</v>
      </c>
      <c r="AR350" s="117" t="s">
        <v>165</v>
      </c>
      <c r="AT350" s="117" t="s">
        <v>161</v>
      </c>
      <c r="AU350" s="117" t="s">
        <v>114</v>
      </c>
      <c r="AY350" s="117" t="s">
        <v>160</v>
      </c>
      <c r="BE350" s="174">
        <f>IF(U350="základní",N350,0)</f>
        <v>0</v>
      </c>
      <c r="BF350" s="174">
        <f>IF(U350="snížená",N350,0)</f>
        <v>0</v>
      </c>
      <c r="BG350" s="174">
        <f>IF(U350="zákl. přenesená",N350,0)</f>
        <v>0</v>
      </c>
      <c r="BH350" s="174">
        <f>IF(U350="sníž. přenesená",N350,0)</f>
        <v>0</v>
      </c>
      <c r="BI350" s="174">
        <f>IF(U350="nulová",N350,0)</f>
        <v>0</v>
      </c>
      <c r="BJ350" s="117" t="s">
        <v>83</v>
      </c>
      <c r="BK350" s="174">
        <f>ROUND(L350*K350,2)</f>
        <v>0</v>
      </c>
      <c r="BL350" s="117" t="s">
        <v>165</v>
      </c>
      <c r="BM350" s="117" t="s">
        <v>418</v>
      </c>
    </row>
    <row r="351" spans="2:51" s="216" customFormat="1" ht="20.5" customHeight="1">
      <c r="B351" s="211"/>
      <c r="C351" s="212"/>
      <c r="D351" s="212"/>
      <c r="E351" s="213" t="s">
        <v>5</v>
      </c>
      <c r="F351" s="329" t="s">
        <v>419</v>
      </c>
      <c r="G351" s="330"/>
      <c r="H351" s="330"/>
      <c r="I351" s="330"/>
      <c r="J351" s="212"/>
      <c r="K351" s="214" t="s">
        <v>5</v>
      </c>
      <c r="L351" s="212"/>
      <c r="M351" s="212"/>
      <c r="N351" s="212"/>
      <c r="O351" s="212"/>
      <c r="P351" s="212"/>
      <c r="Q351" s="212"/>
      <c r="R351" s="215"/>
      <c r="T351" s="217"/>
      <c r="U351" s="212"/>
      <c r="V351" s="212"/>
      <c r="W351" s="212"/>
      <c r="X351" s="212"/>
      <c r="Y351" s="212"/>
      <c r="Z351" s="212"/>
      <c r="AA351" s="218"/>
      <c r="AT351" s="219" t="s">
        <v>168</v>
      </c>
      <c r="AU351" s="219" t="s">
        <v>114</v>
      </c>
      <c r="AV351" s="216" t="s">
        <v>83</v>
      </c>
      <c r="AW351" s="216" t="s">
        <v>33</v>
      </c>
      <c r="AX351" s="216" t="s">
        <v>75</v>
      </c>
      <c r="AY351" s="219" t="s">
        <v>160</v>
      </c>
    </row>
    <row r="352" spans="2:51" s="225" customFormat="1" ht="20.5" customHeight="1">
      <c r="B352" s="220"/>
      <c r="C352" s="221"/>
      <c r="D352" s="221"/>
      <c r="E352" s="222" t="s">
        <v>5</v>
      </c>
      <c r="F352" s="333" t="s">
        <v>83</v>
      </c>
      <c r="G352" s="334"/>
      <c r="H352" s="334"/>
      <c r="I352" s="334"/>
      <c r="J352" s="221"/>
      <c r="K352" s="223">
        <v>1</v>
      </c>
      <c r="L352" s="221"/>
      <c r="M352" s="221"/>
      <c r="N352" s="221"/>
      <c r="O352" s="221"/>
      <c r="P352" s="221"/>
      <c r="Q352" s="221"/>
      <c r="R352" s="224"/>
      <c r="T352" s="226"/>
      <c r="U352" s="221"/>
      <c r="V352" s="221"/>
      <c r="W352" s="221"/>
      <c r="X352" s="221"/>
      <c r="Y352" s="221"/>
      <c r="Z352" s="221"/>
      <c r="AA352" s="227"/>
      <c r="AT352" s="228" t="s">
        <v>168</v>
      </c>
      <c r="AU352" s="228" t="s">
        <v>114</v>
      </c>
      <c r="AV352" s="225" t="s">
        <v>114</v>
      </c>
      <c r="AW352" s="225" t="s">
        <v>33</v>
      </c>
      <c r="AX352" s="225" t="s">
        <v>75</v>
      </c>
      <c r="AY352" s="228" t="s">
        <v>160</v>
      </c>
    </row>
    <row r="353" spans="2:51" s="216" customFormat="1" ht="20.5" customHeight="1">
      <c r="B353" s="211"/>
      <c r="C353" s="212"/>
      <c r="D353" s="212"/>
      <c r="E353" s="213" t="s">
        <v>5</v>
      </c>
      <c r="F353" s="331" t="s">
        <v>420</v>
      </c>
      <c r="G353" s="332"/>
      <c r="H353" s="332"/>
      <c r="I353" s="332"/>
      <c r="J353" s="212"/>
      <c r="K353" s="214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25" customFormat="1" ht="20.5" customHeight="1">
      <c r="B354" s="220"/>
      <c r="C354" s="221"/>
      <c r="D354" s="221"/>
      <c r="E354" s="222" t="s">
        <v>5</v>
      </c>
      <c r="F354" s="333" t="s">
        <v>83</v>
      </c>
      <c r="G354" s="334"/>
      <c r="H354" s="334"/>
      <c r="I354" s="334"/>
      <c r="J354" s="221"/>
      <c r="K354" s="223">
        <v>1</v>
      </c>
      <c r="L354" s="221"/>
      <c r="M354" s="221"/>
      <c r="N354" s="221"/>
      <c r="O354" s="221"/>
      <c r="P354" s="221"/>
      <c r="Q354" s="221"/>
      <c r="R354" s="224"/>
      <c r="T354" s="226"/>
      <c r="U354" s="221"/>
      <c r="V354" s="221"/>
      <c r="W354" s="221"/>
      <c r="X354" s="221"/>
      <c r="Y354" s="221"/>
      <c r="Z354" s="221"/>
      <c r="AA354" s="227"/>
      <c r="AT354" s="228" t="s">
        <v>168</v>
      </c>
      <c r="AU354" s="228" t="s">
        <v>114</v>
      </c>
      <c r="AV354" s="225" t="s">
        <v>114</v>
      </c>
      <c r="AW354" s="225" t="s">
        <v>33</v>
      </c>
      <c r="AX354" s="225" t="s">
        <v>75</v>
      </c>
      <c r="AY354" s="228" t="s">
        <v>160</v>
      </c>
    </row>
    <row r="355" spans="2:51" s="234" customFormat="1" ht="20.5" customHeight="1">
      <c r="B355" s="229"/>
      <c r="C355" s="230"/>
      <c r="D355" s="230"/>
      <c r="E355" s="231" t="s">
        <v>5</v>
      </c>
      <c r="F355" s="319" t="s">
        <v>170</v>
      </c>
      <c r="G355" s="320"/>
      <c r="H355" s="320"/>
      <c r="I355" s="320"/>
      <c r="J355" s="230"/>
      <c r="K355" s="232">
        <v>2</v>
      </c>
      <c r="L355" s="230"/>
      <c r="M355" s="230"/>
      <c r="N355" s="230"/>
      <c r="O355" s="230"/>
      <c r="P355" s="230"/>
      <c r="Q355" s="230"/>
      <c r="R355" s="233"/>
      <c r="T355" s="235"/>
      <c r="U355" s="230"/>
      <c r="V355" s="230"/>
      <c r="W355" s="230"/>
      <c r="X355" s="230"/>
      <c r="Y355" s="230"/>
      <c r="Z355" s="230"/>
      <c r="AA355" s="236"/>
      <c r="AT355" s="237" t="s">
        <v>168</v>
      </c>
      <c r="AU355" s="237" t="s">
        <v>114</v>
      </c>
      <c r="AV355" s="234" t="s">
        <v>165</v>
      </c>
      <c r="AW355" s="234" t="s">
        <v>33</v>
      </c>
      <c r="AX355" s="234" t="s">
        <v>83</v>
      </c>
      <c r="AY355" s="237" t="s">
        <v>160</v>
      </c>
    </row>
    <row r="356" spans="2:65" s="126" customFormat="1" ht="20.5" customHeight="1">
      <c r="B356" s="127"/>
      <c r="C356" s="247" t="s">
        <v>421</v>
      </c>
      <c r="D356" s="247" t="s">
        <v>237</v>
      </c>
      <c r="E356" s="248" t="s">
        <v>422</v>
      </c>
      <c r="F356" s="322" t="s">
        <v>423</v>
      </c>
      <c r="G356" s="322"/>
      <c r="H356" s="322"/>
      <c r="I356" s="322"/>
      <c r="J356" s="249" t="s">
        <v>363</v>
      </c>
      <c r="K356" s="250">
        <v>2</v>
      </c>
      <c r="L356" s="323">
        <v>0</v>
      </c>
      <c r="M356" s="323"/>
      <c r="N356" s="324">
        <f>ROUND(L356*K356,2)</f>
        <v>0</v>
      </c>
      <c r="O356" s="318"/>
      <c r="P356" s="318"/>
      <c r="Q356" s="318"/>
      <c r="R356" s="130"/>
      <c r="T356" s="207" t="s">
        <v>5</v>
      </c>
      <c r="U356" s="208" t="s">
        <v>40</v>
      </c>
      <c r="V356" s="128"/>
      <c r="W356" s="209">
        <f>V356*K356</f>
        <v>0</v>
      </c>
      <c r="X356" s="209">
        <v>0.004</v>
      </c>
      <c r="Y356" s="209">
        <f>X356*K356</f>
        <v>0.008</v>
      </c>
      <c r="Z356" s="209">
        <v>0</v>
      </c>
      <c r="AA356" s="210">
        <f>Z356*K356</f>
        <v>0</v>
      </c>
      <c r="AR356" s="117" t="s">
        <v>213</v>
      </c>
      <c r="AT356" s="117" t="s">
        <v>237</v>
      </c>
      <c r="AU356" s="117" t="s">
        <v>114</v>
      </c>
      <c r="AY356" s="117" t="s">
        <v>160</v>
      </c>
      <c r="BE356" s="174">
        <f>IF(U356="základní",N356,0)</f>
        <v>0</v>
      </c>
      <c r="BF356" s="174">
        <f>IF(U356="snížená",N356,0)</f>
        <v>0</v>
      </c>
      <c r="BG356" s="174">
        <f>IF(U356="zákl. přenesená",N356,0)</f>
        <v>0</v>
      </c>
      <c r="BH356" s="174">
        <f>IF(U356="sníž. přenesená",N356,0)</f>
        <v>0</v>
      </c>
      <c r="BI356" s="174">
        <f>IF(U356="nulová",N356,0)</f>
        <v>0</v>
      </c>
      <c r="BJ356" s="117" t="s">
        <v>83</v>
      </c>
      <c r="BK356" s="174">
        <f>ROUND(L356*K356,2)</f>
        <v>0</v>
      </c>
      <c r="BL356" s="117" t="s">
        <v>165</v>
      </c>
      <c r="BM356" s="117" t="s">
        <v>424</v>
      </c>
    </row>
    <row r="357" spans="2:51" s="216" customFormat="1" ht="20.5" customHeight="1">
      <c r="B357" s="211"/>
      <c r="C357" s="212"/>
      <c r="D357" s="212"/>
      <c r="E357" s="213" t="s">
        <v>5</v>
      </c>
      <c r="F357" s="329" t="s">
        <v>419</v>
      </c>
      <c r="G357" s="330"/>
      <c r="H357" s="330"/>
      <c r="I357" s="330"/>
      <c r="J357" s="212"/>
      <c r="K357" s="214" t="s">
        <v>5</v>
      </c>
      <c r="L357" s="212"/>
      <c r="M357" s="212"/>
      <c r="N357" s="212"/>
      <c r="O357" s="212"/>
      <c r="P357" s="212"/>
      <c r="Q357" s="212"/>
      <c r="R357" s="215"/>
      <c r="T357" s="217"/>
      <c r="U357" s="212"/>
      <c r="V357" s="212"/>
      <c r="W357" s="212"/>
      <c r="X357" s="212"/>
      <c r="Y357" s="212"/>
      <c r="Z357" s="212"/>
      <c r="AA357" s="218"/>
      <c r="AT357" s="219" t="s">
        <v>168</v>
      </c>
      <c r="AU357" s="219" t="s">
        <v>114</v>
      </c>
      <c r="AV357" s="216" t="s">
        <v>83</v>
      </c>
      <c r="AW357" s="216" t="s">
        <v>33</v>
      </c>
      <c r="AX357" s="216" t="s">
        <v>75</v>
      </c>
      <c r="AY357" s="219" t="s">
        <v>160</v>
      </c>
    </row>
    <row r="358" spans="2:51" s="225" customFormat="1" ht="20.5" customHeight="1">
      <c r="B358" s="220"/>
      <c r="C358" s="221"/>
      <c r="D358" s="221"/>
      <c r="E358" s="222" t="s">
        <v>5</v>
      </c>
      <c r="F358" s="333" t="s">
        <v>83</v>
      </c>
      <c r="G358" s="334"/>
      <c r="H358" s="334"/>
      <c r="I358" s="334"/>
      <c r="J358" s="221"/>
      <c r="K358" s="223">
        <v>1</v>
      </c>
      <c r="L358" s="221"/>
      <c r="M358" s="221"/>
      <c r="N358" s="221"/>
      <c r="O358" s="221"/>
      <c r="P358" s="221"/>
      <c r="Q358" s="221"/>
      <c r="R358" s="224"/>
      <c r="T358" s="226"/>
      <c r="U358" s="221"/>
      <c r="V358" s="221"/>
      <c r="W358" s="221"/>
      <c r="X358" s="221"/>
      <c r="Y358" s="221"/>
      <c r="Z358" s="221"/>
      <c r="AA358" s="227"/>
      <c r="AT358" s="228" t="s">
        <v>168</v>
      </c>
      <c r="AU358" s="228" t="s">
        <v>114</v>
      </c>
      <c r="AV358" s="225" t="s">
        <v>114</v>
      </c>
      <c r="AW358" s="225" t="s">
        <v>33</v>
      </c>
      <c r="AX358" s="225" t="s">
        <v>75</v>
      </c>
      <c r="AY358" s="228" t="s">
        <v>160</v>
      </c>
    </row>
    <row r="359" spans="2:51" s="216" customFormat="1" ht="20.5" customHeight="1">
      <c r="B359" s="211"/>
      <c r="C359" s="212"/>
      <c r="D359" s="212"/>
      <c r="E359" s="213" t="s">
        <v>5</v>
      </c>
      <c r="F359" s="331" t="s">
        <v>420</v>
      </c>
      <c r="G359" s="332"/>
      <c r="H359" s="332"/>
      <c r="I359" s="332"/>
      <c r="J359" s="212"/>
      <c r="K359" s="214" t="s">
        <v>5</v>
      </c>
      <c r="L359" s="212"/>
      <c r="M359" s="212"/>
      <c r="N359" s="212"/>
      <c r="O359" s="212"/>
      <c r="P359" s="212"/>
      <c r="Q359" s="212"/>
      <c r="R359" s="215"/>
      <c r="T359" s="217"/>
      <c r="U359" s="212"/>
      <c r="V359" s="212"/>
      <c r="W359" s="212"/>
      <c r="X359" s="212"/>
      <c r="Y359" s="212"/>
      <c r="Z359" s="212"/>
      <c r="AA359" s="218"/>
      <c r="AT359" s="219" t="s">
        <v>168</v>
      </c>
      <c r="AU359" s="219" t="s">
        <v>114</v>
      </c>
      <c r="AV359" s="216" t="s">
        <v>83</v>
      </c>
      <c r="AW359" s="216" t="s">
        <v>33</v>
      </c>
      <c r="AX359" s="216" t="s">
        <v>75</v>
      </c>
      <c r="AY359" s="219" t="s">
        <v>160</v>
      </c>
    </row>
    <row r="360" spans="2:51" s="225" customFormat="1" ht="20.5" customHeight="1">
      <c r="B360" s="220"/>
      <c r="C360" s="221"/>
      <c r="D360" s="221"/>
      <c r="E360" s="222" t="s">
        <v>5</v>
      </c>
      <c r="F360" s="333" t="s">
        <v>83</v>
      </c>
      <c r="G360" s="334"/>
      <c r="H360" s="334"/>
      <c r="I360" s="334"/>
      <c r="J360" s="221"/>
      <c r="K360" s="223">
        <v>1</v>
      </c>
      <c r="L360" s="221"/>
      <c r="M360" s="221"/>
      <c r="N360" s="221"/>
      <c r="O360" s="221"/>
      <c r="P360" s="221"/>
      <c r="Q360" s="221"/>
      <c r="R360" s="224"/>
      <c r="T360" s="226"/>
      <c r="U360" s="221"/>
      <c r="V360" s="221"/>
      <c r="W360" s="221"/>
      <c r="X360" s="221"/>
      <c r="Y360" s="221"/>
      <c r="Z360" s="221"/>
      <c r="AA360" s="227"/>
      <c r="AT360" s="228" t="s">
        <v>168</v>
      </c>
      <c r="AU360" s="228" t="s">
        <v>114</v>
      </c>
      <c r="AV360" s="225" t="s">
        <v>114</v>
      </c>
      <c r="AW360" s="225" t="s">
        <v>33</v>
      </c>
      <c r="AX360" s="225" t="s">
        <v>75</v>
      </c>
      <c r="AY360" s="228" t="s">
        <v>160</v>
      </c>
    </row>
    <row r="361" spans="2:51" s="234" customFormat="1" ht="20.5" customHeight="1">
      <c r="B361" s="229"/>
      <c r="C361" s="230"/>
      <c r="D361" s="230"/>
      <c r="E361" s="231" t="s">
        <v>5</v>
      </c>
      <c r="F361" s="319" t="s">
        <v>170</v>
      </c>
      <c r="G361" s="320"/>
      <c r="H361" s="320"/>
      <c r="I361" s="320"/>
      <c r="J361" s="230"/>
      <c r="K361" s="232">
        <v>2</v>
      </c>
      <c r="L361" s="230"/>
      <c r="M361" s="230"/>
      <c r="N361" s="230"/>
      <c r="O361" s="230"/>
      <c r="P361" s="230"/>
      <c r="Q361" s="230"/>
      <c r="R361" s="233"/>
      <c r="T361" s="235"/>
      <c r="U361" s="230"/>
      <c r="V361" s="230"/>
      <c r="W361" s="230"/>
      <c r="X361" s="230"/>
      <c r="Y361" s="230"/>
      <c r="Z361" s="230"/>
      <c r="AA361" s="236"/>
      <c r="AT361" s="237" t="s">
        <v>168</v>
      </c>
      <c r="AU361" s="237" t="s">
        <v>114</v>
      </c>
      <c r="AV361" s="234" t="s">
        <v>165</v>
      </c>
      <c r="AW361" s="234" t="s">
        <v>33</v>
      </c>
      <c r="AX361" s="234" t="s">
        <v>83</v>
      </c>
      <c r="AY361" s="237" t="s">
        <v>160</v>
      </c>
    </row>
    <row r="362" spans="2:65" s="126" customFormat="1" ht="28.95" customHeight="1">
      <c r="B362" s="127"/>
      <c r="C362" s="203" t="s">
        <v>425</v>
      </c>
      <c r="D362" s="203" t="s">
        <v>161</v>
      </c>
      <c r="E362" s="204" t="s">
        <v>426</v>
      </c>
      <c r="F362" s="321" t="s">
        <v>427</v>
      </c>
      <c r="G362" s="321"/>
      <c r="H362" s="321"/>
      <c r="I362" s="321"/>
      <c r="J362" s="205" t="s">
        <v>363</v>
      </c>
      <c r="K362" s="206">
        <v>2</v>
      </c>
      <c r="L362" s="317">
        <v>0</v>
      </c>
      <c r="M362" s="317"/>
      <c r="N362" s="318">
        <f>ROUND(L362*K362,2)</f>
        <v>0</v>
      </c>
      <c r="O362" s="318"/>
      <c r="P362" s="318"/>
      <c r="Q362" s="318"/>
      <c r="R362" s="130"/>
      <c r="T362" s="207" t="s">
        <v>5</v>
      </c>
      <c r="U362" s="208" t="s">
        <v>40</v>
      </c>
      <c r="V362" s="128"/>
      <c r="W362" s="209">
        <f>V362*K362</f>
        <v>0</v>
      </c>
      <c r="X362" s="209">
        <v>0.11241</v>
      </c>
      <c r="Y362" s="209">
        <f>X362*K362</f>
        <v>0.22482</v>
      </c>
      <c r="Z362" s="209">
        <v>0</v>
      </c>
      <c r="AA362" s="210">
        <f>Z362*K362</f>
        <v>0</v>
      </c>
      <c r="AR362" s="117" t="s">
        <v>165</v>
      </c>
      <c r="AT362" s="117" t="s">
        <v>161</v>
      </c>
      <c r="AU362" s="117" t="s">
        <v>114</v>
      </c>
      <c r="AY362" s="117" t="s">
        <v>160</v>
      </c>
      <c r="BE362" s="174">
        <f>IF(U362="základní",N362,0)</f>
        <v>0</v>
      </c>
      <c r="BF362" s="174">
        <f>IF(U362="snížená",N362,0)</f>
        <v>0</v>
      </c>
      <c r="BG362" s="174">
        <f>IF(U362="zákl. přenesená",N362,0)</f>
        <v>0</v>
      </c>
      <c r="BH362" s="174">
        <f>IF(U362="sníž. přenesená",N362,0)</f>
        <v>0</v>
      </c>
      <c r="BI362" s="174">
        <f>IF(U362="nulová",N362,0)</f>
        <v>0</v>
      </c>
      <c r="BJ362" s="117" t="s">
        <v>83</v>
      </c>
      <c r="BK362" s="174">
        <f>ROUND(L362*K362,2)</f>
        <v>0</v>
      </c>
      <c r="BL362" s="117" t="s">
        <v>165</v>
      </c>
      <c r="BM362" s="117" t="s">
        <v>428</v>
      </c>
    </row>
    <row r="363" spans="2:51" s="216" customFormat="1" ht="20.5" customHeight="1">
      <c r="B363" s="211"/>
      <c r="C363" s="212"/>
      <c r="D363" s="212"/>
      <c r="E363" s="213" t="s">
        <v>5</v>
      </c>
      <c r="F363" s="329" t="s">
        <v>419</v>
      </c>
      <c r="G363" s="330"/>
      <c r="H363" s="330"/>
      <c r="I363" s="330"/>
      <c r="J363" s="212"/>
      <c r="K363" s="214" t="s">
        <v>5</v>
      </c>
      <c r="L363" s="212"/>
      <c r="M363" s="212"/>
      <c r="N363" s="212"/>
      <c r="O363" s="212"/>
      <c r="P363" s="212"/>
      <c r="Q363" s="212"/>
      <c r="R363" s="215"/>
      <c r="T363" s="217"/>
      <c r="U363" s="212"/>
      <c r="V363" s="212"/>
      <c r="W363" s="212"/>
      <c r="X363" s="212"/>
      <c r="Y363" s="212"/>
      <c r="Z363" s="212"/>
      <c r="AA363" s="218"/>
      <c r="AT363" s="219" t="s">
        <v>168</v>
      </c>
      <c r="AU363" s="219" t="s">
        <v>114</v>
      </c>
      <c r="AV363" s="216" t="s">
        <v>83</v>
      </c>
      <c r="AW363" s="216" t="s">
        <v>33</v>
      </c>
      <c r="AX363" s="216" t="s">
        <v>75</v>
      </c>
      <c r="AY363" s="219" t="s">
        <v>160</v>
      </c>
    </row>
    <row r="364" spans="2:51" s="225" customFormat="1" ht="20.5" customHeight="1">
      <c r="B364" s="220"/>
      <c r="C364" s="221"/>
      <c r="D364" s="221"/>
      <c r="E364" s="222" t="s">
        <v>5</v>
      </c>
      <c r="F364" s="333" t="s">
        <v>83</v>
      </c>
      <c r="G364" s="334"/>
      <c r="H364" s="334"/>
      <c r="I364" s="334"/>
      <c r="J364" s="221"/>
      <c r="K364" s="223">
        <v>1</v>
      </c>
      <c r="L364" s="221"/>
      <c r="M364" s="221"/>
      <c r="N364" s="221"/>
      <c r="O364" s="221"/>
      <c r="P364" s="221"/>
      <c r="Q364" s="221"/>
      <c r="R364" s="224"/>
      <c r="T364" s="226"/>
      <c r="U364" s="221"/>
      <c r="V364" s="221"/>
      <c r="W364" s="221"/>
      <c r="X364" s="221"/>
      <c r="Y364" s="221"/>
      <c r="Z364" s="221"/>
      <c r="AA364" s="227"/>
      <c r="AT364" s="228" t="s">
        <v>168</v>
      </c>
      <c r="AU364" s="228" t="s">
        <v>114</v>
      </c>
      <c r="AV364" s="225" t="s">
        <v>114</v>
      </c>
      <c r="AW364" s="225" t="s">
        <v>33</v>
      </c>
      <c r="AX364" s="225" t="s">
        <v>75</v>
      </c>
      <c r="AY364" s="228" t="s">
        <v>160</v>
      </c>
    </row>
    <row r="365" spans="2:51" s="216" customFormat="1" ht="20.5" customHeight="1">
      <c r="B365" s="211"/>
      <c r="C365" s="212"/>
      <c r="D365" s="212"/>
      <c r="E365" s="213" t="s">
        <v>5</v>
      </c>
      <c r="F365" s="331" t="s">
        <v>420</v>
      </c>
      <c r="G365" s="332"/>
      <c r="H365" s="332"/>
      <c r="I365" s="332"/>
      <c r="J365" s="212"/>
      <c r="K365" s="214" t="s">
        <v>5</v>
      </c>
      <c r="L365" s="212"/>
      <c r="M365" s="212"/>
      <c r="N365" s="212"/>
      <c r="O365" s="212"/>
      <c r="P365" s="212"/>
      <c r="Q365" s="212"/>
      <c r="R365" s="215"/>
      <c r="T365" s="217"/>
      <c r="U365" s="212"/>
      <c r="V365" s="212"/>
      <c r="W365" s="212"/>
      <c r="X365" s="212"/>
      <c r="Y365" s="212"/>
      <c r="Z365" s="212"/>
      <c r="AA365" s="218"/>
      <c r="AT365" s="219" t="s">
        <v>168</v>
      </c>
      <c r="AU365" s="219" t="s">
        <v>114</v>
      </c>
      <c r="AV365" s="216" t="s">
        <v>83</v>
      </c>
      <c r="AW365" s="216" t="s">
        <v>33</v>
      </c>
      <c r="AX365" s="216" t="s">
        <v>75</v>
      </c>
      <c r="AY365" s="219" t="s">
        <v>160</v>
      </c>
    </row>
    <row r="366" spans="2:51" s="225" customFormat="1" ht="20.5" customHeight="1">
      <c r="B366" s="220"/>
      <c r="C366" s="221"/>
      <c r="D366" s="221"/>
      <c r="E366" s="222" t="s">
        <v>5</v>
      </c>
      <c r="F366" s="333" t="s">
        <v>83</v>
      </c>
      <c r="G366" s="334"/>
      <c r="H366" s="334"/>
      <c r="I366" s="334"/>
      <c r="J366" s="221"/>
      <c r="K366" s="223">
        <v>1</v>
      </c>
      <c r="L366" s="221"/>
      <c r="M366" s="221"/>
      <c r="N366" s="221"/>
      <c r="O366" s="221"/>
      <c r="P366" s="221"/>
      <c r="Q366" s="221"/>
      <c r="R366" s="224"/>
      <c r="T366" s="226"/>
      <c r="U366" s="221"/>
      <c r="V366" s="221"/>
      <c r="W366" s="221"/>
      <c r="X366" s="221"/>
      <c r="Y366" s="221"/>
      <c r="Z366" s="221"/>
      <c r="AA366" s="227"/>
      <c r="AT366" s="228" t="s">
        <v>168</v>
      </c>
      <c r="AU366" s="228" t="s">
        <v>114</v>
      </c>
      <c r="AV366" s="225" t="s">
        <v>114</v>
      </c>
      <c r="AW366" s="225" t="s">
        <v>33</v>
      </c>
      <c r="AX366" s="225" t="s">
        <v>75</v>
      </c>
      <c r="AY366" s="228" t="s">
        <v>160</v>
      </c>
    </row>
    <row r="367" spans="2:51" s="234" customFormat="1" ht="20.5" customHeight="1">
      <c r="B367" s="229"/>
      <c r="C367" s="230"/>
      <c r="D367" s="230"/>
      <c r="E367" s="231" t="s">
        <v>5</v>
      </c>
      <c r="F367" s="319" t="s">
        <v>170</v>
      </c>
      <c r="G367" s="320"/>
      <c r="H367" s="320"/>
      <c r="I367" s="320"/>
      <c r="J367" s="230"/>
      <c r="K367" s="232">
        <v>2</v>
      </c>
      <c r="L367" s="230"/>
      <c r="M367" s="230"/>
      <c r="N367" s="230"/>
      <c r="O367" s="230"/>
      <c r="P367" s="230"/>
      <c r="Q367" s="230"/>
      <c r="R367" s="233"/>
      <c r="T367" s="235"/>
      <c r="U367" s="230"/>
      <c r="V367" s="230"/>
      <c r="W367" s="230"/>
      <c r="X367" s="230"/>
      <c r="Y367" s="230"/>
      <c r="Z367" s="230"/>
      <c r="AA367" s="236"/>
      <c r="AT367" s="237" t="s">
        <v>168</v>
      </c>
      <c r="AU367" s="237" t="s">
        <v>114</v>
      </c>
      <c r="AV367" s="234" t="s">
        <v>165</v>
      </c>
      <c r="AW367" s="234" t="s">
        <v>33</v>
      </c>
      <c r="AX367" s="234" t="s">
        <v>83</v>
      </c>
      <c r="AY367" s="237" t="s">
        <v>160</v>
      </c>
    </row>
    <row r="368" spans="2:65" s="126" customFormat="1" ht="20.5" customHeight="1">
      <c r="B368" s="127"/>
      <c r="C368" s="247" t="s">
        <v>429</v>
      </c>
      <c r="D368" s="247" t="s">
        <v>237</v>
      </c>
      <c r="E368" s="248" t="s">
        <v>430</v>
      </c>
      <c r="F368" s="322" t="s">
        <v>431</v>
      </c>
      <c r="G368" s="322"/>
      <c r="H368" s="322"/>
      <c r="I368" s="322"/>
      <c r="J368" s="249" t="s">
        <v>363</v>
      </c>
      <c r="K368" s="250">
        <v>2</v>
      </c>
      <c r="L368" s="323">
        <v>0</v>
      </c>
      <c r="M368" s="323"/>
      <c r="N368" s="324">
        <f>ROUND(L368*K368,2)</f>
        <v>0</v>
      </c>
      <c r="O368" s="318"/>
      <c r="P368" s="318"/>
      <c r="Q368" s="318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0.0065</v>
      </c>
      <c r="Y368" s="209">
        <f>X368*K368</f>
        <v>0.013</v>
      </c>
      <c r="Z368" s="209">
        <v>0</v>
      </c>
      <c r="AA368" s="210">
        <f>Z368*K368</f>
        <v>0</v>
      </c>
      <c r="AR368" s="117" t="s">
        <v>213</v>
      </c>
      <c r="AT368" s="117" t="s">
        <v>237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432</v>
      </c>
    </row>
    <row r="369" spans="2:65" s="126" customFormat="1" ht="20.5" customHeight="1">
      <c r="B369" s="127"/>
      <c r="C369" s="247" t="s">
        <v>433</v>
      </c>
      <c r="D369" s="247" t="s">
        <v>237</v>
      </c>
      <c r="E369" s="248" t="s">
        <v>434</v>
      </c>
      <c r="F369" s="322" t="s">
        <v>435</v>
      </c>
      <c r="G369" s="322"/>
      <c r="H369" s="322"/>
      <c r="I369" s="322"/>
      <c r="J369" s="249" t="s">
        <v>363</v>
      </c>
      <c r="K369" s="250">
        <v>2</v>
      </c>
      <c r="L369" s="323">
        <v>0</v>
      </c>
      <c r="M369" s="323"/>
      <c r="N369" s="324">
        <f>ROUND(L369*K369,2)</f>
        <v>0</v>
      </c>
      <c r="O369" s="318"/>
      <c r="P369" s="318"/>
      <c r="Q369" s="318"/>
      <c r="R369" s="130"/>
      <c r="T369" s="207" t="s">
        <v>5</v>
      </c>
      <c r="U369" s="208" t="s">
        <v>40</v>
      </c>
      <c r="V369" s="128"/>
      <c r="W369" s="209">
        <f>V369*K369</f>
        <v>0</v>
      </c>
      <c r="X369" s="209">
        <v>0.0033</v>
      </c>
      <c r="Y369" s="209">
        <f>X369*K369</f>
        <v>0.0066</v>
      </c>
      <c r="Z369" s="209">
        <v>0</v>
      </c>
      <c r="AA369" s="210">
        <f>Z369*K369</f>
        <v>0</v>
      </c>
      <c r="AR369" s="117" t="s">
        <v>213</v>
      </c>
      <c r="AT369" s="117" t="s">
        <v>237</v>
      </c>
      <c r="AU369" s="117" t="s">
        <v>114</v>
      </c>
      <c r="AY369" s="117" t="s">
        <v>160</v>
      </c>
      <c r="BE369" s="174">
        <f>IF(U369="základní",N369,0)</f>
        <v>0</v>
      </c>
      <c r="BF369" s="174">
        <f>IF(U369="snížená",N369,0)</f>
        <v>0</v>
      </c>
      <c r="BG369" s="174">
        <f>IF(U369="zákl. přenesená",N369,0)</f>
        <v>0</v>
      </c>
      <c r="BH369" s="174">
        <f>IF(U369="sníž. přenesená",N369,0)</f>
        <v>0</v>
      </c>
      <c r="BI369" s="174">
        <f>IF(U369="nulová",N369,0)</f>
        <v>0</v>
      </c>
      <c r="BJ369" s="117" t="s">
        <v>83</v>
      </c>
      <c r="BK369" s="174">
        <f>ROUND(L369*K369,2)</f>
        <v>0</v>
      </c>
      <c r="BL369" s="117" t="s">
        <v>165</v>
      </c>
      <c r="BM369" s="117" t="s">
        <v>436</v>
      </c>
    </row>
    <row r="370" spans="2:65" s="126" customFormat="1" ht="20.5" customHeight="1">
      <c r="B370" s="127"/>
      <c r="C370" s="247" t="s">
        <v>437</v>
      </c>
      <c r="D370" s="247" t="s">
        <v>237</v>
      </c>
      <c r="E370" s="248" t="s">
        <v>438</v>
      </c>
      <c r="F370" s="322" t="s">
        <v>439</v>
      </c>
      <c r="G370" s="322"/>
      <c r="H370" s="322"/>
      <c r="I370" s="322"/>
      <c r="J370" s="249" t="s">
        <v>363</v>
      </c>
      <c r="K370" s="250">
        <v>2</v>
      </c>
      <c r="L370" s="323">
        <v>0</v>
      </c>
      <c r="M370" s="323"/>
      <c r="N370" s="324">
        <f>ROUND(L370*K370,2)</f>
        <v>0</v>
      </c>
      <c r="O370" s="318"/>
      <c r="P370" s="318"/>
      <c r="Q370" s="318"/>
      <c r="R370" s="130"/>
      <c r="T370" s="207" t="s">
        <v>5</v>
      </c>
      <c r="U370" s="208" t="s">
        <v>40</v>
      </c>
      <c r="V370" s="128"/>
      <c r="W370" s="209">
        <f>V370*K370</f>
        <v>0</v>
      </c>
      <c r="X370" s="209">
        <v>0.00015</v>
      </c>
      <c r="Y370" s="209">
        <f>X370*K370</f>
        <v>0.0003</v>
      </c>
      <c r="Z370" s="209">
        <v>0</v>
      </c>
      <c r="AA370" s="210">
        <f>Z370*K370</f>
        <v>0</v>
      </c>
      <c r="AR370" s="117" t="s">
        <v>213</v>
      </c>
      <c r="AT370" s="117" t="s">
        <v>237</v>
      </c>
      <c r="AU370" s="117" t="s">
        <v>114</v>
      </c>
      <c r="AY370" s="117" t="s">
        <v>160</v>
      </c>
      <c r="BE370" s="174">
        <f>IF(U370="základní",N370,0)</f>
        <v>0</v>
      </c>
      <c r="BF370" s="174">
        <f>IF(U370="snížená",N370,0)</f>
        <v>0</v>
      </c>
      <c r="BG370" s="174">
        <f>IF(U370="zákl. přenesená",N370,0)</f>
        <v>0</v>
      </c>
      <c r="BH370" s="174">
        <f>IF(U370="sníž. přenesená",N370,0)</f>
        <v>0</v>
      </c>
      <c r="BI370" s="174">
        <f>IF(U370="nulová",N370,0)</f>
        <v>0</v>
      </c>
      <c r="BJ370" s="117" t="s">
        <v>83</v>
      </c>
      <c r="BK370" s="174">
        <f>ROUND(L370*K370,2)</f>
        <v>0</v>
      </c>
      <c r="BL370" s="117" t="s">
        <v>165</v>
      </c>
      <c r="BM370" s="117" t="s">
        <v>440</v>
      </c>
    </row>
    <row r="371" spans="2:65" s="126" customFormat="1" ht="20.5" customHeight="1">
      <c r="B371" s="127"/>
      <c r="C371" s="247" t="s">
        <v>441</v>
      </c>
      <c r="D371" s="247" t="s">
        <v>237</v>
      </c>
      <c r="E371" s="248" t="s">
        <v>442</v>
      </c>
      <c r="F371" s="322" t="s">
        <v>443</v>
      </c>
      <c r="G371" s="322"/>
      <c r="H371" s="322"/>
      <c r="I371" s="322"/>
      <c r="J371" s="249" t="s">
        <v>363</v>
      </c>
      <c r="K371" s="250">
        <v>4</v>
      </c>
      <c r="L371" s="323">
        <v>0</v>
      </c>
      <c r="M371" s="323"/>
      <c r="N371" s="324">
        <f>ROUND(L371*K371,2)</f>
        <v>0</v>
      </c>
      <c r="O371" s="318"/>
      <c r="P371" s="318"/>
      <c r="Q371" s="318"/>
      <c r="R371" s="130"/>
      <c r="T371" s="207" t="s">
        <v>5</v>
      </c>
      <c r="U371" s="208" t="s">
        <v>40</v>
      </c>
      <c r="V371" s="128"/>
      <c r="W371" s="209">
        <f>V371*K371</f>
        <v>0</v>
      </c>
      <c r="X371" s="209">
        <v>0.0004</v>
      </c>
      <c r="Y371" s="209">
        <f>X371*K371</f>
        <v>0.0016</v>
      </c>
      <c r="Z371" s="209">
        <v>0</v>
      </c>
      <c r="AA371" s="210">
        <f>Z371*K371</f>
        <v>0</v>
      </c>
      <c r="AR371" s="117" t="s">
        <v>213</v>
      </c>
      <c r="AT371" s="117" t="s">
        <v>237</v>
      </c>
      <c r="AU371" s="117" t="s">
        <v>114</v>
      </c>
      <c r="AY371" s="117" t="s">
        <v>160</v>
      </c>
      <c r="BE371" s="174">
        <f>IF(U371="základní",N371,0)</f>
        <v>0</v>
      </c>
      <c r="BF371" s="174">
        <f>IF(U371="snížená",N371,0)</f>
        <v>0</v>
      </c>
      <c r="BG371" s="174">
        <f>IF(U371="zákl. přenesená",N371,0)</f>
        <v>0</v>
      </c>
      <c r="BH371" s="174">
        <f>IF(U371="sníž. přenesená",N371,0)</f>
        <v>0</v>
      </c>
      <c r="BI371" s="174">
        <f>IF(U371="nulová",N371,0)</f>
        <v>0</v>
      </c>
      <c r="BJ371" s="117" t="s">
        <v>83</v>
      </c>
      <c r="BK371" s="174">
        <f>ROUND(L371*K371,2)</f>
        <v>0</v>
      </c>
      <c r="BL371" s="117" t="s">
        <v>165</v>
      </c>
      <c r="BM371" s="117" t="s">
        <v>444</v>
      </c>
    </row>
    <row r="372" spans="2:51" s="225" customFormat="1" ht="20.5" customHeight="1">
      <c r="B372" s="220"/>
      <c r="C372" s="221"/>
      <c r="D372" s="221"/>
      <c r="E372" s="222" t="s">
        <v>5</v>
      </c>
      <c r="F372" s="308" t="s">
        <v>445</v>
      </c>
      <c r="G372" s="309"/>
      <c r="H372" s="309"/>
      <c r="I372" s="309"/>
      <c r="J372" s="221"/>
      <c r="K372" s="223">
        <v>4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34" customFormat="1" ht="20.5" customHeight="1">
      <c r="B373" s="229"/>
      <c r="C373" s="230"/>
      <c r="D373" s="230"/>
      <c r="E373" s="231" t="s">
        <v>5</v>
      </c>
      <c r="F373" s="319" t="s">
        <v>170</v>
      </c>
      <c r="G373" s="320"/>
      <c r="H373" s="320"/>
      <c r="I373" s="320"/>
      <c r="J373" s="230"/>
      <c r="K373" s="232">
        <v>4</v>
      </c>
      <c r="L373" s="230"/>
      <c r="M373" s="230"/>
      <c r="N373" s="230"/>
      <c r="O373" s="230"/>
      <c r="P373" s="230"/>
      <c r="Q373" s="230"/>
      <c r="R373" s="233"/>
      <c r="T373" s="235"/>
      <c r="U373" s="230"/>
      <c r="V373" s="230"/>
      <c r="W373" s="230"/>
      <c r="X373" s="230"/>
      <c r="Y373" s="230"/>
      <c r="Z373" s="230"/>
      <c r="AA373" s="236"/>
      <c r="AT373" s="237" t="s">
        <v>168</v>
      </c>
      <c r="AU373" s="237" t="s">
        <v>114</v>
      </c>
      <c r="AV373" s="234" t="s">
        <v>165</v>
      </c>
      <c r="AW373" s="234" t="s">
        <v>33</v>
      </c>
      <c r="AX373" s="234" t="s">
        <v>83</v>
      </c>
      <c r="AY373" s="237" t="s">
        <v>160</v>
      </c>
    </row>
    <row r="374" spans="2:65" s="126" customFormat="1" ht="28.95" customHeight="1">
      <c r="B374" s="127"/>
      <c r="C374" s="203" t="s">
        <v>446</v>
      </c>
      <c r="D374" s="203" t="s">
        <v>161</v>
      </c>
      <c r="E374" s="204" t="s">
        <v>447</v>
      </c>
      <c r="F374" s="321" t="s">
        <v>448</v>
      </c>
      <c r="G374" s="321"/>
      <c r="H374" s="321"/>
      <c r="I374" s="321"/>
      <c r="J374" s="205" t="s">
        <v>164</v>
      </c>
      <c r="K374" s="206">
        <v>2</v>
      </c>
      <c r="L374" s="317">
        <v>0</v>
      </c>
      <c r="M374" s="317"/>
      <c r="N374" s="318">
        <f>ROUND(L374*K374,2)</f>
        <v>0</v>
      </c>
      <c r="O374" s="318"/>
      <c r="P374" s="318"/>
      <c r="Q374" s="318"/>
      <c r="R374" s="130"/>
      <c r="T374" s="207" t="s">
        <v>5</v>
      </c>
      <c r="U374" s="208" t="s">
        <v>40</v>
      </c>
      <c r="V374" s="128"/>
      <c r="W374" s="209">
        <f>V374*K374</f>
        <v>0</v>
      </c>
      <c r="X374" s="209">
        <v>0.0006</v>
      </c>
      <c r="Y374" s="209">
        <f>X374*K374</f>
        <v>0.0012</v>
      </c>
      <c r="Z374" s="209">
        <v>0</v>
      </c>
      <c r="AA374" s="210">
        <f>Z374*K374</f>
        <v>0</v>
      </c>
      <c r="AR374" s="117" t="s">
        <v>165</v>
      </c>
      <c r="AT374" s="117" t="s">
        <v>161</v>
      </c>
      <c r="AU374" s="117" t="s">
        <v>114</v>
      </c>
      <c r="AY374" s="117" t="s">
        <v>160</v>
      </c>
      <c r="BE374" s="174">
        <f>IF(U374="základní",N374,0)</f>
        <v>0</v>
      </c>
      <c r="BF374" s="174">
        <f>IF(U374="snížená",N374,0)</f>
        <v>0</v>
      </c>
      <c r="BG374" s="174">
        <f>IF(U374="zákl. přenesená",N374,0)</f>
        <v>0</v>
      </c>
      <c r="BH374" s="174">
        <f>IF(U374="sníž. přenesená",N374,0)</f>
        <v>0</v>
      </c>
      <c r="BI374" s="174">
        <f>IF(U374="nulová",N374,0)</f>
        <v>0</v>
      </c>
      <c r="BJ374" s="117" t="s">
        <v>83</v>
      </c>
      <c r="BK374" s="174">
        <f>ROUND(L374*K374,2)</f>
        <v>0</v>
      </c>
      <c r="BL374" s="117" t="s">
        <v>165</v>
      </c>
      <c r="BM374" s="117" t="s">
        <v>449</v>
      </c>
    </row>
    <row r="375" spans="2:51" s="216" customFormat="1" ht="20.5" customHeight="1">
      <c r="B375" s="211"/>
      <c r="C375" s="212"/>
      <c r="D375" s="212"/>
      <c r="E375" s="213" t="s">
        <v>5</v>
      </c>
      <c r="F375" s="329" t="s">
        <v>450</v>
      </c>
      <c r="G375" s="330"/>
      <c r="H375" s="330"/>
      <c r="I375" s="330"/>
      <c r="J375" s="212"/>
      <c r="K375" s="214" t="s">
        <v>5</v>
      </c>
      <c r="L375" s="212"/>
      <c r="M375" s="212"/>
      <c r="N375" s="212"/>
      <c r="O375" s="212"/>
      <c r="P375" s="212"/>
      <c r="Q375" s="212"/>
      <c r="R375" s="215"/>
      <c r="T375" s="217"/>
      <c r="U375" s="212"/>
      <c r="V375" s="212"/>
      <c r="W375" s="212"/>
      <c r="X375" s="212"/>
      <c r="Y375" s="212"/>
      <c r="Z375" s="212"/>
      <c r="AA375" s="218"/>
      <c r="AT375" s="219" t="s">
        <v>168</v>
      </c>
      <c r="AU375" s="219" t="s">
        <v>114</v>
      </c>
      <c r="AV375" s="216" t="s">
        <v>83</v>
      </c>
      <c r="AW375" s="216" t="s">
        <v>33</v>
      </c>
      <c r="AX375" s="216" t="s">
        <v>75</v>
      </c>
      <c r="AY375" s="219" t="s">
        <v>160</v>
      </c>
    </row>
    <row r="376" spans="2:51" s="225" customFormat="1" ht="20.5" customHeight="1">
      <c r="B376" s="220"/>
      <c r="C376" s="221"/>
      <c r="D376" s="221"/>
      <c r="E376" s="222" t="s">
        <v>5</v>
      </c>
      <c r="F376" s="333" t="s">
        <v>451</v>
      </c>
      <c r="G376" s="334"/>
      <c r="H376" s="334"/>
      <c r="I376" s="334"/>
      <c r="J376" s="221"/>
      <c r="K376" s="223">
        <v>2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34" customFormat="1" ht="20.5" customHeight="1">
      <c r="B377" s="229"/>
      <c r="C377" s="230"/>
      <c r="D377" s="230"/>
      <c r="E377" s="231" t="s">
        <v>5</v>
      </c>
      <c r="F377" s="319" t="s">
        <v>170</v>
      </c>
      <c r="G377" s="320"/>
      <c r="H377" s="320"/>
      <c r="I377" s="320"/>
      <c r="J377" s="230"/>
      <c r="K377" s="232">
        <v>2</v>
      </c>
      <c r="L377" s="230"/>
      <c r="M377" s="230"/>
      <c r="N377" s="230"/>
      <c r="O377" s="230"/>
      <c r="P377" s="230"/>
      <c r="Q377" s="230"/>
      <c r="R377" s="233"/>
      <c r="T377" s="235"/>
      <c r="U377" s="230"/>
      <c r="V377" s="230"/>
      <c r="W377" s="230"/>
      <c r="X377" s="230"/>
      <c r="Y377" s="230"/>
      <c r="Z377" s="230"/>
      <c r="AA377" s="236"/>
      <c r="AT377" s="237" t="s">
        <v>168</v>
      </c>
      <c r="AU377" s="237" t="s">
        <v>114</v>
      </c>
      <c r="AV377" s="234" t="s">
        <v>165</v>
      </c>
      <c r="AW377" s="234" t="s">
        <v>33</v>
      </c>
      <c r="AX377" s="234" t="s">
        <v>83</v>
      </c>
      <c r="AY377" s="237" t="s">
        <v>160</v>
      </c>
    </row>
    <row r="378" spans="2:65" s="126" customFormat="1" ht="28.95" customHeight="1">
      <c r="B378" s="127"/>
      <c r="C378" s="203" t="s">
        <v>452</v>
      </c>
      <c r="D378" s="203" t="s">
        <v>161</v>
      </c>
      <c r="E378" s="204" t="s">
        <v>453</v>
      </c>
      <c r="F378" s="321" t="s">
        <v>454</v>
      </c>
      <c r="G378" s="321"/>
      <c r="H378" s="321"/>
      <c r="I378" s="321"/>
      <c r="J378" s="205" t="s">
        <v>164</v>
      </c>
      <c r="K378" s="206">
        <v>2</v>
      </c>
      <c r="L378" s="317">
        <v>0</v>
      </c>
      <c r="M378" s="317"/>
      <c r="N378" s="318">
        <f>ROUND(L378*K378,2)</f>
        <v>0</v>
      </c>
      <c r="O378" s="318"/>
      <c r="P378" s="318"/>
      <c r="Q378" s="318"/>
      <c r="R378" s="130"/>
      <c r="T378" s="207" t="s">
        <v>5</v>
      </c>
      <c r="U378" s="208" t="s">
        <v>40</v>
      </c>
      <c r="V378" s="128"/>
      <c r="W378" s="209">
        <f>V378*K378</f>
        <v>0</v>
      </c>
      <c r="X378" s="209">
        <v>1E-05</v>
      </c>
      <c r="Y378" s="209">
        <f>X378*K378</f>
        <v>2E-05</v>
      </c>
      <c r="Z378" s="209">
        <v>0</v>
      </c>
      <c r="AA378" s="210">
        <f>Z378*K378</f>
        <v>0</v>
      </c>
      <c r="AR378" s="117" t="s">
        <v>165</v>
      </c>
      <c r="AT378" s="117" t="s">
        <v>161</v>
      </c>
      <c r="AU378" s="117" t="s">
        <v>114</v>
      </c>
      <c r="AY378" s="117" t="s">
        <v>160</v>
      </c>
      <c r="BE378" s="174">
        <f>IF(U378="základní",N378,0)</f>
        <v>0</v>
      </c>
      <c r="BF378" s="174">
        <f>IF(U378="snížená",N378,0)</f>
        <v>0</v>
      </c>
      <c r="BG378" s="174">
        <f>IF(U378="zákl. přenesená",N378,0)</f>
        <v>0</v>
      </c>
      <c r="BH378" s="174">
        <f>IF(U378="sníž. přenesená",N378,0)</f>
        <v>0</v>
      </c>
      <c r="BI378" s="174">
        <f>IF(U378="nulová",N378,0)</f>
        <v>0</v>
      </c>
      <c r="BJ378" s="117" t="s">
        <v>83</v>
      </c>
      <c r="BK378" s="174">
        <f>ROUND(L378*K378,2)</f>
        <v>0</v>
      </c>
      <c r="BL378" s="117" t="s">
        <v>165</v>
      </c>
      <c r="BM378" s="117" t="s">
        <v>455</v>
      </c>
    </row>
    <row r="379" spans="2:51" s="216" customFormat="1" ht="20.5" customHeight="1">
      <c r="B379" s="211"/>
      <c r="C379" s="212"/>
      <c r="D379" s="212"/>
      <c r="E379" s="213" t="s">
        <v>5</v>
      </c>
      <c r="F379" s="329" t="s">
        <v>450</v>
      </c>
      <c r="G379" s="330"/>
      <c r="H379" s="330"/>
      <c r="I379" s="330"/>
      <c r="J379" s="212"/>
      <c r="K379" s="214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221"/>
      <c r="D380" s="221"/>
      <c r="E380" s="222" t="s">
        <v>5</v>
      </c>
      <c r="F380" s="333" t="s">
        <v>451</v>
      </c>
      <c r="G380" s="334"/>
      <c r="H380" s="334"/>
      <c r="I380" s="334"/>
      <c r="J380" s="221"/>
      <c r="K380" s="223">
        <v>2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34" customFormat="1" ht="20.5" customHeight="1">
      <c r="B381" s="229"/>
      <c r="C381" s="230"/>
      <c r="D381" s="230"/>
      <c r="E381" s="231" t="s">
        <v>5</v>
      </c>
      <c r="F381" s="319" t="s">
        <v>170</v>
      </c>
      <c r="G381" s="320"/>
      <c r="H381" s="320"/>
      <c r="I381" s="320"/>
      <c r="J381" s="230"/>
      <c r="K381" s="232">
        <v>2</v>
      </c>
      <c r="L381" s="230"/>
      <c r="M381" s="230"/>
      <c r="N381" s="230"/>
      <c r="O381" s="230"/>
      <c r="P381" s="230"/>
      <c r="Q381" s="230"/>
      <c r="R381" s="233"/>
      <c r="T381" s="235"/>
      <c r="U381" s="230"/>
      <c r="V381" s="230"/>
      <c r="W381" s="230"/>
      <c r="X381" s="230"/>
      <c r="Y381" s="230"/>
      <c r="Z381" s="230"/>
      <c r="AA381" s="236"/>
      <c r="AT381" s="237" t="s">
        <v>168</v>
      </c>
      <c r="AU381" s="237" t="s">
        <v>114</v>
      </c>
      <c r="AV381" s="234" t="s">
        <v>165</v>
      </c>
      <c r="AW381" s="234" t="s">
        <v>33</v>
      </c>
      <c r="AX381" s="234" t="s">
        <v>83</v>
      </c>
      <c r="AY381" s="237" t="s">
        <v>160</v>
      </c>
    </row>
    <row r="382" spans="2:65" s="126" customFormat="1" ht="28.95" customHeight="1">
      <c r="B382" s="127"/>
      <c r="C382" s="203" t="s">
        <v>456</v>
      </c>
      <c r="D382" s="203" t="s">
        <v>161</v>
      </c>
      <c r="E382" s="204" t="s">
        <v>457</v>
      </c>
      <c r="F382" s="321" t="s">
        <v>458</v>
      </c>
      <c r="G382" s="321"/>
      <c r="H382" s="321"/>
      <c r="I382" s="321"/>
      <c r="J382" s="205" t="s">
        <v>178</v>
      </c>
      <c r="K382" s="206">
        <v>28</v>
      </c>
      <c r="L382" s="317">
        <v>0</v>
      </c>
      <c r="M382" s="317"/>
      <c r="N382" s="318">
        <f>ROUND(L382*K382,2)</f>
        <v>0</v>
      </c>
      <c r="O382" s="318"/>
      <c r="P382" s="318"/>
      <c r="Q382" s="318"/>
      <c r="R382" s="130"/>
      <c r="T382" s="207" t="s">
        <v>5</v>
      </c>
      <c r="U382" s="208" t="s">
        <v>40</v>
      </c>
      <c r="V382" s="128"/>
      <c r="W382" s="209">
        <f>V382*K382</f>
        <v>0</v>
      </c>
      <c r="X382" s="209">
        <v>0.089776</v>
      </c>
      <c r="Y382" s="209">
        <f>X382*K382</f>
        <v>2.513728</v>
      </c>
      <c r="Z382" s="209">
        <v>0</v>
      </c>
      <c r="AA382" s="210">
        <f>Z382*K382</f>
        <v>0</v>
      </c>
      <c r="AR382" s="117" t="s">
        <v>165</v>
      </c>
      <c r="AT382" s="117" t="s">
        <v>161</v>
      </c>
      <c r="AU382" s="117" t="s">
        <v>114</v>
      </c>
      <c r="AY382" s="117" t="s">
        <v>160</v>
      </c>
      <c r="BE382" s="174">
        <f>IF(U382="základní",N382,0)</f>
        <v>0</v>
      </c>
      <c r="BF382" s="174">
        <f>IF(U382="snížená",N382,0)</f>
        <v>0</v>
      </c>
      <c r="BG382" s="174">
        <f>IF(U382="zákl. přenesená",N382,0)</f>
        <v>0</v>
      </c>
      <c r="BH382" s="174">
        <f>IF(U382="sníž. přenesená",N382,0)</f>
        <v>0</v>
      </c>
      <c r="BI382" s="174">
        <f>IF(U382="nulová",N382,0)</f>
        <v>0</v>
      </c>
      <c r="BJ382" s="117" t="s">
        <v>83</v>
      </c>
      <c r="BK382" s="174">
        <f>ROUND(L382*K382,2)</f>
        <v>0</v>
      </c>
      <c r="BL382" s="117" t="s">
        <v>165</v>
      </c>
      <c r="BM382" s="117" t="s">
        <v>459</v>
      </c>
    </row>
    <row r="383" spans="2:51" s="216" customFormat="1" ht="20.5" customHeight="1">
      <c r="B383" s="211"/>
      <c r="C383" s="212"/>
      <c r="D383" s="212"/>
      <c r="E383" s="213" t="s">
        <v>5</v>
      </c>
      <c r="F383" s="329" t="s">
        <v>460</v>
      </c>
      <c r="G383" s="330"/>
      <c r="H383" s="330"/>
      <c r="I383" s="330"/>
      <c r="J383" s="212"/>
      <c r="K383" s="214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221"/>
      <c r="D384" s="221"/>
      <c r="E384" s="222" t="s">
        <v>5</v>
      </c>
      <c r="F384" s="333" t="s">
        <v>327</v>
      </c>
      <c r="G384" s="334"/>
      <c r="H384" s="334"/>
      <c r="I384" s="334"/>
      <c r="J384" s="221"/>
      <c r="K384" s="223">
        <v>28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34" customFormat="1" ht="20.5" customHeight="1">
      <c r="B385" s="229"/>
      <c r="C385" s="230"/>
      <c r="D385" s="230"/>
      <c r="E385" s="231" t="s">
        <v>5</v>
      </c>
      <c r="F385" s="319" t="s">
        <v>170</v>
      </c>
      <c r="G385" s="320"/>
      <c r="H385" s="320"/>
      <c r="I385" s="320"/>
      <c r="J385" s="230"/>
      <c r="K385" s="232">
        <v>28</v>
      </c>
      <c r="L385" s="230"/>
      <c r="M385" s="230"/>
      <c r="N385" s="230"/>
      <c r="O385" s="230"/>
      <c r="P385" s="230"/>
      <c r="Q385" s="230"/>
      <c r="R385" s="233"/>
      <c r="T385" s="235"/>
      <c r="U385" s="230"/>
      <c r="V385" s="230"/>
      <c r="W385" s="230"/>
      <c r="X385" s="230"/>
      <c r="Y385" s="230"/>
      <c r="Z385" s="230"/>
      <c r="AA385" s="236"/>
      <c r="AT385" s="237" t="s">
        <v>168</v>
      </c>
      <c r="AU385" s="237" t="s">
        <v>114</v>
      </c>
      <c r="AV385" s="234" t="s">
        <v>165</v>
      </c>
      <c r="AW385" s="234" t="s">
        <v>33</v>
      </c>
      <c r="AX385" s="234" t="s">
        <v>83</v>
      </c>
      <c r="AY385" s="237" t="s">
        <v>160</v>
      </c>
    </row>
    <row r="386" spans="2:65" s="126" customFormat="1" ht="28.95" customHeight="1">
      <c r="B386" s="127"/>
      <c r="C386" s="247" t="s">
        <v>461</v>
      </c>
      <c r="D386" s="247" t="s">
        <v>237</v>
      </c>
      <c r="E386" s="248" t="s">
        <v>462</v>
      </c>
      <c r="F386" s="322" t="s">
        <v>463</v>
      </c>
      <c r="G386" s="322"/>
      <c r="H386" s="322"/>
      <c r="I386" s="322"/>
      <c r="J386" s="249" t="s">
        <v>240</v>
      </c>
      <c r="K386" s="250">
        <v>0.635</v>
      </c>
      <c r="L386" s="323">
        <v>0</v>
      </c>
      <c r="M386" s="323"/>
      <c r="N386" s="324">
        <f>ROUND(L386*K386,2)</f>
        <v>0</v>
      </c>
      <c r="O386" s="318"/>
      <c r="P386" s="318"/>
      <c r="Q386" s="318"/>
      <c r="R386" s="130"/>
      <c r="T386" s="207" t="s">
        <v>5</v>
      </c>
      <c r="U386" s="208" t="s">
        <v>40</v>
      </c>
      <c r="V386" s="128"/>
      <c r="W386" s="209">
        <f>V386*K386</f>
        <v>0</v>
      </c>
      <c r="X386" s="209">
        <v>1</v>
      </c>
      <c r="Y386" s="209">
        <f>X386*K386</f>
        <v>0.635</v>
      </c>
      <c r="Z386" s="209">
        <v>0</v>
      </c>
      <c r="AA386" s="210">
        <f>Z386*K386</f>
        <v>0</v>
      </c>
      <c r="AR386" s="117" t="s">
        <v>213</v>
      </c>
      <c r="AT386" s="117" t="s">
        <v>237</v>
      </c>
      <c r="AU386" s="117" t="s">
        <v>114</v>
      </c>
      <c r="AY386" s="117" t="s">
        <v>160</v>
      </c>
      <c r="BE386" s="174">
        <f>IF(U386="základní",N386,0)</f>
        <v>0</v>
      </c>
      <c r="BF386" s="174">
        <f>IF(U386="snížená",N386,0)</f>
        <v>0</v>
      </c>
      <c r="BG386" s="174">
        <f>IF(U386="zákl. přenesená",N386,0)</f>
        <v>0</v>
      </c>
      <c r="BH386" s="174">
        <f>IF(U386="sníž. přenesená",N386,0)</f>
        <v>0</v>
      </c>
      <c r="BI386" s="174">
        <f>IF(U386="nulová",N386,0)</f>
        <v>0</v>
      </c>
      <c r="BJ386" s="117" t="s">
        <v>83</v>
      </c>
      <c r="BK386" s="174">
        <f>ROUND(L386*K386,2)</f>
        <v>0</v>
      </c>
      <c r="BL386" s="117" t="s">
        <v>165</v>
      </c>
      <c r="BM386" s="117" t="s">
        <v>464</v>
      </c>
    </row>
    <row r="387" spans="2:51" s="216" customFormat="1" ht="20.5" customHeight="1">
      <c r="B387" s="211"/>
      <c r="C387" s="212"/>
      <c r="D387" s="212"/>
      <c r="E387" s="213" t="s">
        <v>5</v>
      </c>
      <c r="F387" s="329" t="s">
        <v>465</v>
      </c>
      <c r="G387" s="330"/>
      <c r="H387" s="330"/>
      <c r="I387" s="330"/>
      <c r="J387" s="212"/>
      <c r="K387" s="214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221"/>
      <c r="D388" s="221"/>
      <c r="E388" s="222" t="s">
        <v>5</v>
      </c>
      <c r="F388" s="333" t="s">
        <v>466</v>
      </c>
      <c r="G388" s="334"/>
      <c r="H388" s="334"/>
      <c r="I388" s="334"/>
      <c r="J388" s="221"/>
      <c r="K388" s="223">
        <v>0.635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34" customFormat="1" ht="20.5" customHeight="1">
      <c r="B389" s="229"/>
      <c r="C389" s="230"/>
      <c r="D389" s="230"/>
      <c r="E389" s="231" t="s">
        <v>5</v>
      </c>
      <c r="F389" s="319" t="s">
        <v>170</v>
      </c>
      <c r="G389" s="320"/>
      <c r="H389" s="320"/>
      <c r="I389" s="320"/>
      <c r="J389" s="230"/>
      <c r="K389" s="232">
        <v>0.635</v>
      </c>
      <c r="L389" s="230"/>
      <c r="M389" s="230"/>
      <c r="N389" s="230"/>
      <c r="O389" s="230"/>
      <c r="P389" s="230"/>
      <c r="Q389" s="230"/>
      <c r="R389" s="233"/>
      <c r="T389" s="235"/>
      <c r="U389" s="230"/>
      <c r="V389" s="230"/>
      <c r="W389" s="230"/>
      <c r="X389" s="230"/>
      <c r="Y389" s="230"/>
      <c r="Z389" s="230"/>
      <c r="AA389" s="236"/>
      <c r="AT389" s="237" t="s">
        <v>168</v>
      </c>
      <c r="AU389" s="237" t="s">
        <v>114</v>
      </c>
      <c r="AV389" s="234" t="s">
        <v>165</v>
      </c>
      <c r="AW389" s="234" t="s">
        <v>33</v>
      </c>
      <c r="AX389" s="234" t="s">
        <v>83</v>
      </c>
      <c r="AY389" s="237" t="s">
        <v>160</v>
      </c>
    </row>
    <row r="390" spans="2:65" s="126" customFormat="1" ht="40.15" customHeight="1">
      <c r="B390" s="127"/>
      <c r="C390" s="203" t="s">
        <v>467</v>
      </c>
      <c r="D390" s="203" t="s">
        <v>161</v>
      </c>
      <c r="E390" s="204" t="s">
        <v>468</v>
      </c>
      <c r="F390" s="321" t="s">
        <v>469</v>
      </c>
      <c r="G390" s="321"/>
      <c r="H390" s="321"/>
      <c r="I390" s="321"/>
      <c r="J390" s="205" t="s">
        <v>178</v>
      </c>
      <c r="K390" s="206">
        <v>470</v>
      </c>
      <c r="L390" s="317">
        <v>0</v>
      </c>
      <c r="M390" s="317"/>
      <c r="N390" s="318">
        <f>ROUND(L390*K390,2)</f>
        <v>0</v>
      </c>
      <c r="O390" s="318"/>
      <c r="P390" s="318"/>
      <c r="Q390" s="318"/>
      <c r="R390" s="130"/>
      <c r="T390" s="207" t="s">
        <v>5</v>
      </c>
      <c r="U390" s="208" t="s">
        <v>40</v>
      </c>
      <c r="V390" s="128"/>
      <c r="W390" s="209">
        <f>V390*K390</f>
        <v>0</v>
      </c>
      <c r="X390" s="209">
        <v>0.15539952</v>
      </c>
      <c r="Y390" s="209">
        <f>X390*K390</f>
        <v>73.0377744</v>
      </c>
      <c r="Z390" s="209">
        <v>0</v>
      </c>
      <c r="AA390" s="210">
        <f>Z390*K390</f>
        <v>0</v>
      </c>
      <c r="AR390" s="117" t="s">
        <v>165</v>
      </c>
      <c r="AT390" s="117" t="s">
        <v>161</v>
      </c>
      <c r="AU390" s="117" t="s">
        <v>114</v>
      </c>
      <c r="AY390" s="117" t="s">
        <v>160</v>
      </c>
      <c r="BE390" s="174">
        <f>IF(U390="základní",N390,0)</f>
        <v>0</v>
      </c>
      <c r="BF390" s="174">
        <f>IF(U390="snížená",N390,0)</f>
        <v>0</v>
      </c>
      <c r="BG390" s="174">
        <f>IF(U390="zákl. přenesená",N390,0)</f>
        <v>0</v>
      </c>
      <c r="BH390" s="174">
        <f>IF(U390="sníž. přenesená",N390,0)</f>
        <v>0</v>
      </c>
      <c r="BI390" s="174">
        <f>IF(U390="nulová",N390,0)</f>
        <v>0</v>
      </c>
      <c r="BJ390" s="117" t="s">
        <v>83</v>
      </c>
      <c r="BK390" s="174">
        <f>ROUND(L390*K390,2)</f>
        <v>0</v>
      </c>
      <c r="BL390" s="117" t="s">
        <v>165</v>
      </c>
      <c r="BM390" s="117" t="s">
        <v>470</v>
      </c>
    </row>
    <row r="391" spans="2:51" s="216" customFormat="1" ht="20.5" customHeight="1">
      <c r="B391" s="211"/>
      <c r="C391" s="212"/>
      <c r="D391" s="212"/>
      <c r="E391" s="213" t="s">
        <v>5</v>
      </c>
      <c r="F391" s="329" t="s">
        <v>471</v>
      </c>
      <c r="G391" s="330"/>
      <c r="H391" s="330"/>
      <c r="I391" s="330"/>
      <c r="J391" s="212"/>
      <c r="K391" s="214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221"/>
      <c r="D392" s="221"/>
      <c r="E392" s="222" t="s">
        <v>5</v>
      </c>
      <c r="F392" s="333" t="s">
        <v>472</v>
      </c>
      <c r="G392" s="334"/>
      <c r="H392" s="334"/>
      <c r="I392" s="334"/>
      <c r="J392" s="221"/>
      <c r="K392" s="223">
        <v>358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212"/>
      <c r="D393" s="212"/>
      <c r="E393" s="213" t="s">
        <v>5</v>
      </c>
      <c r="F393" s="331" t="s">
        <v>473</v>
      </c>
      <c r="G393" s="332"/>
      <c r="H393" s="332"/>
      <c r="I393" s="332"/>
      <c r="J393" s="212"/>
      <c r="K393" s="214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221"/>
      <c r="D394" s="221"/>
      <c r="E394" s="222" t="s">
        <v>5</v>
      </c>
      <c r="F394" s="333" t="s">
        <v>474</v>
      </c>
      <c r="G394" s="334"/>
      <c r="H394" s="334"/>
      <c r="I394" s="334"/>
      <c r="J394" s="221"/>
      <c r="K394" s="223">
        <v>80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212"/>
      <c r="D395" s="212"/>
      <c r="E395" s="213" t="s">
        <v>5</v>
      </c>
      <c r="F395" s="331" t="s">
        <v>475</v>
      </c>
      <c r="G395" s="332"/>
      <c r="H395" s="332"/>
      <c r="I395" s="332"/>
      <c r="J395" s="212"/>
      <c r="K395" s="214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221"/>
      <c r="D396" s="221"/>
      <c r="E396" s="222" t="s">
        <v>5</v>
      </c>
      <c r="F396" s="333" t="s">
        <v>350</v>
      </c>
      <c r="G396" s="334"/>
      <c r="H396" s="334"/>
      <c r="I396" s="334"/>
      <c r="J396" s="221"/>
      <c r="K396" s="223">
        <v>32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8.95" customHeight="1">
      <c r="B397" s="211"/>
      <c r="C397" s="212"/>
      <c r="D397" s="212"/>
      <c r="E397" s="213" t="s">
        <v>5</v>
      </c>
      <c r="F397" s="331" t="s">
        <v>476</v>
      </c>
      <c r="G397" s="332"/>
      <c r="H397" s="332"/>
      <c r="I397" s="332"/>
      <c r="J397" s="212"/>
      <c r="K397" s="214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34" customFormat="1" ht="20.5" customHeight="1">
      <c r="B398" s="229"/>
      <c r="C398" s="230"/>
      <c r="D398" s="230"/>
      <c r="E398" s="231" t="s">
        <v>5</v>
      </c>
      <c r="F398" s="319" t="s">
        <v>170</v>
      </c>
      <c r="G398" s="320"/>
      <c r="H398" s="320"/>
      <c r="I398" s="320"/>
      <c r="J398" s="230"/>
      <c r="K398" s="232">
        <v>470</v>
      </c>
      <c r="L398" s="230"/>
      <c r="M398" s="230"/>
      <c r="N398" s="230"/>
      <c r="O398" s="230"/>
      <c r="P398" s="230"/>
      <c r="Q398" s="230"/>
      <c r="R398" s="233"/>
      <c r="T398" s="235"/>
      <c r="U398" s="230"/>
      <c r="V398" s="230"/>
      <c r="W398" s="230"/>
      <c r="X398" s="230"/>
      <c r="Y398" s="230"/>
      <c r="Z398" s="230"/>
      <c r="AA398" s="236"/>
      <c r="AT398" s="237" t="s">
        <v>168</v>
      </c>
      <c r="AU398" s="237" t="s">
        <v>114</v>
      </c>
      <c r="AV398" s="234" t="s">
        <v>165</v>
      </c>
      <c r="AW398" s="234" t="s">
        <v>33</v>
      </c>
      <c r="AX398" s="234" t="s">
        <v>83</v>
      </c>
      <c r="AY398" s="237" t="s">
        <v>160</v>
      </c>
    </row>
    <row r="399" spans="2:65" s="126" customFormat="1" ht="28.95" customHeight="1">
      <c r="B399" s="127"/>
      <c r="C399" s="247" t="s">
        <v>477</v>
      </c>
      <c r="D399" s="247" t="s">
        <v>237</v>
      </c>
      <c r="E399" s="248" t="s">
        <v>478</v>
      </c>
      <c r="F399" s="322" t="s">
        <v>479</v>
      </c>
      <c r="G399" s="322"/>
      <c r="H399" s="322"/>
      <c r="I399" s="322"/>
      <c r="J399" s="249" t="s">
        <v>363</v>
      </c>
      <c r="K399" s="250">
        <v>80.8</v>
      </c>
      <c r="L399" s="323">
        <v>0</v>
      </c>
      <c r="M399" s="323"/>
      <c r="N399" s="324">
        <f>ROUND(L399*K399,2)</f>
        <v>0</v>
      </c>
      <c r="O399" s="318"/>
      <c r="P399" s="318"/>
      <c r="Q399" s="318"/>
      <c r="R399" s="130"/>
      <c r="T399" s="207" t="s">
        <v>5</v>
      </c>
      <c r="U399" s="208" t="s">
        <v>40</v>
      </c>
      <c r="V399" s="128"/>
      <c r="W399" s="209">
        <f>V399*K399</f>
        <v>0</v>
      </c>
      <c r="X399" s="209">
        <v>0.0483</v>
      </c>
      <c r="Y399" s="209">
        <f>X399*K399</f>
        <v>3.90264</v>
      </c>
      <c r="Z399" s="209">
        <v>0</v>
      </c>
      <c r="AA399" s="210">
        <f>Z399*K399</f>
        <v>0</v>
      </c>
      <c r="AR399" s="117" t="s">
        <v>213</v>
      </c>
      <c r="AT399" s="117" t="s">
        <v>237</v>
      </c>
      <c r="AU399" s="117" t="s">
        <v>114</v>
      </c>
      <c r="AY399" s="117" t="s">
        <v>160</v>
      </c>
      <c r="BE399" s="174">
        <f>IF(U399="základní",N399,0)</f>
        <v>0</v>
      </c>
      <c r="BF399" s="174">
        <f>IF(U399="snížená",N399,0)</f>
        <v>0</v>
      </c>
      <c r="BG399" s="174">
        <f>IF(U399="zákl. přenesená",N399,0)</f>
        <v>0</v>
      </c>
      <c r="BH399" s="174">
        <f>IF(U399="sníž. přenesená",N399,0)</f>
        <v>0</v>
      </c>
      <c r="BI399" s="174">
        <f>IF(U399="nulová",N399,0)</f>
        <v>0</v>
      </c>
      <c r="BJ399" s="117" t="s">
        <v>83</v>
      </c>
      <c r="BK399" s="174">
        <f>ROUND(L399*K399,2)</f>
        <v>0</v>
      </c>
      <c r="BL399" s="117" t="s">
        <v>165</v>
      </c>
      <c r="BM399" s="117" t="s">
        <v>480</v>
      </c>
    </row>
    <row r="400" spans="2:51" s="225" customFormat="1" ht="20.5" customHeight="1">
      <c r="B400" s="220"/>
      <c r="C400" s="221"/>
      <c r="D400" s="221"/>
      <c r="E400" s="222" t="s">
        <v>5</v>
      </c>
      <c r="F400" s="308" t="s">
        <v>481</v>
      </c>
      <c r="G400" s="309"/>
      <c r="H400" s="309"/>
      <c r="I400" s="309"/>
      <c r="J400" s="221"/>
      <c r="K400" s="223">
        <v>80.8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34" customFormat="1" ht="20.5" customHeight="1">
      <c r="B401" s="229"/>
      <c r="C401" s="230"/>
      <c r="D401" s="230"/>
      <c r="E401" s="231" t="s">
        <v>5</v>
      </c>
      <c r="F401" s="319" t="s">
        <v>170</v>
      </c>
      <c r="G401" s="320"/>
      <c r="H401" s="320"/>
      <c r="I401" s="320"/>
      <c r="J401" s="230"/>
      <c r="K401" s="232">
        <v>80.8</v>
      </c>
      <c r="L401" s="230"/>
      <c r="M401" s="230"/>
      <c r="N401" s="230"/>
      <c r="O401" s="230"/>
      <c r="P401" s="230"/>
      <c r="Q401" s="230"/>
      <c r="R401" s="233"/>
      <c r="T401" s="235"/>
      <c r="U401" s="230"/>
      <c r="V401" s="230"/>
      <c r="W401" s="230"/>
      <c r="X401" s="230"/>
      <c r="Y401" s="230"/>
      <c r="Z401" s="230"/>
      <c r="AA401" s="236"/>
      <c r="AT401" s="237" t="s">
        <v>168</v>
      </c>
      <c r="AU401" s="237" t="s">
        <v>114</v>
      </c>
      <c r="AV401" s="234" t="s">
        <v>165</v>
      </c>
      <c r="AW401" s="234" t="s">
        <v>33</v>
      </c>
      <c r="AX401" s="234" t="s">
        <v>83</v>
      </c>
      <c r="AY401" s="237" t="s">
        <v>160</v>
      </c>
    </row>
    <row r="402" spans="2:65" s="126" customFormat="1" ht="20.5" customHeight="1">
      <c r="B402" s="127"/>
      <c r="C402" s="247" t="s">
        <v>482</v>
      </c>
      <c r="D402" s="247" t="s">
        <v>237</v>
      </c>
      <c r="E402" s="248" t="s">
        <v>483</v>
      </c>
      <c r="F402" s="322" t="s">
        <v>484</v>
      </c>
      <c r="G402" s="322"/>
      <c r="H402" s="322"/>
      <c r="I402" s="322"/>
      <c r="J402" s="249" t="s">
        <v>363</v>
      </c>
      <c r="K402" s="250">
        <v>361.58</v>
      </c>
      <c r="L402" s="323">
        <v>0</v>
      </c>
      <c r="M402" s="323"/>
      <c r="N402" s="324">
        <f>ROUND(L402*K402,2)</f>
        <v>0</v>
      </c>
      <c r="O402" s="318"/>
      <c r="P402" s="318"/>
      <c r="Q402" s="318"/>
      <c r="R402" s="130"/>
      <c r="T402" s="207" t="s">
        <v>5</v>
      </c>
      <c r="U402" s="208" t="s">
        <v>40</v>
      </c>
      <c r="V402" s="128"/>
      <c r="W402" s="209">
        <f>V402*K402</f>
        <v>0</v>
      </c>
      <c r="X402" s="209">
        <v>0.0821</v>
      </c>
      <c r="Y402" s="209">
        <f>X402*K402</f>
        <v>29.685718</v>
      </c>
      <c r="Z402" s="209">
        <v>0</v>
      </c>
      <c r="AA402" s="210">
        <f>Z402*K402</f>
        <v>0</v>
      </c>
      <c r="AR402" s="117" t="s">
        <v>213</v>
      </c>
      <c r="AT402" s="117" t="s">
        <v>237</v>
      </c>
      <c r="AU402" s="117" t="s">
        <v>114</v>
      </c>
      <c r="AY402" s="117" t="s">
        <v>160</v>
      </c>
      <c r="BE402" s="174">
        <f>IF(U402="základní",N402,0)</f>
        <v>0</v>
      </c>
      <c r="BF402" s="174">
        <f>IF(U402="snížená",N402,0)</f>
        <v>0</v>
      </c>
      <c r="BG402" s="174">
        <f>IF(U402="zákl. přenesená",N402,0)</f>
        <v>0</v>
      </c>
      <c r="BH402" s="174">
        <f>IF(U402="sníž. přenesená",N402,0)</f>
        <v>0</v>
      </c>
      <c r="BI402" s="174">
        <f>IF(U402="nulová",N402,0)</f>
        <v>0</v>
      </c>
      <c r="BJ402" s="117" t="s">
        <v>83</v>
      </c>
      <c r="BK402" s="174">
        <f>ROUND(L402*K402,2)</f>
        <v>0</v>
      </c>
      <c r="BL402" s="117" t="s">
        <v>165</v>
      </c>
      <c r="BM402" s="117" t="s">
        <v>485</v>
      </c>
    </row>
    <row r="403" spans="2:51" s="216" customFormat="1" ht="20.5" customHeight="1">
      <c r="B403" s="211"/>
      <c r="C403" s="212"/>
      <c r="D403" s="212"/>
      <c r="E403" s="213" t="s">
        <v>5</v>
      </c>
      <c r="F403" s="329" t="s">
        <v>471</v>
      </c>
      <c r="G403" s="330"/>
      <c r="H403" s="330"/>
      <c r="I403" s="330"/>
      <c r="J403" s="212"/>
      <c r="K403" s="214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221"/>
      <c r="D404" s="221"/>
      <c r="E404" s="222" t="s">
        <v>5</v>
      </c>
      <c r="F404" s="333" t="s">
        <v>486</v>
      </c>
      <c r="G404" s="334"/>
      <c r="H404" s="334"/>
      <c r="I404" s="334"/>
      <c r="J404" s="221"/>
      <c r="K404" s="223">
        <v>361.58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34" customFormat="1" ht="20.5" customHeight="1">
      <c r="B405" s="229"/>
      <c r="C405" s="230"/>
      <c r="D405" s="230"/>
      <c r="E405" s="231" t="s">
        <v>5</v>
      </c>
      <c r="F405" s="319" t="s">
        <v>170</v>
      </c>
      <c r="G405" s="320"/>
      <c r="H405" s="320"/>
      <c r="I405" s="320"/>
      <c r="J405" s="230"/>
      <c r="K405" s="232">
        <v>361.58</v>
      </c>
      <c r="L405" s="230"/>
      <c r="M405" s="230"/>
      <c r="N405" s="230"/>
      <c r="O405" s="230"/>
      <c r="P405" s="230"/>
      <c r="Q405" s="230"/>
      <c r="R405" s="233"/>
      <c r="T405" s="235"/>
      <c r="U405" s="230"/>
      <c r="V405" s="230"/>
      <c r="W405" s="230"/>
      <c r="X405" s="230"/>
      <c r="Y405" s="230"/>
      <c r="Z405" s="230"/>
      <c r="AA405" s="236"/>
      <c r="AT405" s="237" t="s">
        <v>168</v>
      </c>
      <c r="AU405" s="237" t="s">
        <v>114</v>
      </c>
      <c r="AV405" s="234" t="s">
        <v>165</v>
      </c>
      <c r="AW405" s="234" t="s">
        <v>33</v>
      </c>
      <c r="AX405" s="234" t="s">
        <v>83</v>
      </c>
      <c r="AY405" s="237" t="s">
        <v>160</v>
      </c>
    </row>
    <row r="406" spans="2:65" s="126" customFormat="1" ht="28.95" customHeight="1">
      <c r="B406" s="127"/>
      <c r="C406" s="247" t="s">
        <v>487</v>
      </c>
      <c r="D406" s="247" t="s">
        <v>237</v>
      </c>
      <c r="E406" s="248" t="s">
        <v>488</v>
      </c>
      <c r="F406" s="322" t="s">
        <v>489</v>
      </c>
      <c r="G406" s="322"/>
      <c r="H406" s="322"/>
      <c r="I406" s="322"/>
      <c r="J406" s="249" t="s">
        <v>363</v>
      </c>
      <c r="K406" s="250">
        <v>32.32</v>
      </c>
      <c r="L406" s="323">
        <v>0</v>
      </c>
      <c r="M406" s="323"/>
      <c r="N406" s="324">
        <f>ROUND(L406*K406,2)</f>
        <v>0</v>
      </c>
      <c r="O406" s="318"/>
      <c r="P406" s="318"/>
      <c r="Q406" s="318"/>
      <c r="R406" s="130"/>
      <c r="T406" s="207" t="s">
        <v>5</v>
      </c>
      <c r="U406" s="208" t="s">
        <v>40</v>
      </c>
      <c r="V406" s="128"/>
      <c r="W406" s="209">
        <f>V406*K406</f>
        <v>0</v>
      </c>
      <c r="X406" s="209">
        <v>0.07</v>
      </c>
      <c r="Y406" s="209">
        <f>X406*K406</f>
        <v>2.2624000000000004</v>
      </c>
      <c r="Z406" s="209">
        <v>0</v>
      </c>
      <c r="AA406" s="210">
        <f>Z406*K406</f>
        <v>0</v>
      </c>
      <c r="AR406" s="117" t="s">
        <v>213</v>
      </c>
      <c r="AT406" s="117" t="s">
        <v>237</v>
      </c>
      <c r="AU406" s="117" t="s">
        <v>114</v>
      </c>
      <c r="AY406" s="117" t="s">
        <v>160</v>
      </c>
      <c r="BE406" s="174">
        <f>IF(U406="základní",N406,0)</f>
        <v>0</v>
      </c>
      <c r="BF406" s="174">
        <f>IF(U406="snížená",N406,0)</f>
        <v>0</v>
      </c>
      <c r="BG406" s="174">
        <f>IF(U406="zákl. přenesená",N406,0)</f>
        <v>0</v>
      </c>
      <c r="BH406" s="174">
        <f>IF(U406="sníž. přenesená",N406,0)</f>
        <v>0</v>
      </c>
      <c r="BI406" s="174">
        <f>IF(U406="nulová",N406,0)</f>
        <v>0</v>
      </c>
      <c r="BJ406" s="117" t="s">
        <v>83</v>
      </c>
      <c r="BK406" s="174">
        <f>ROUND(L406*K406,2)</f>
        <v>0</v>
      </c>
      <c r="BL406" s="117" t="s">
        <v>165</v>
      </c>
      <c r="BM406" s="117" t="s">
        <v>490</v>
      </c>
    </row>
    <row r="407" spans="2:51" s="216" customFormat="1" ht="20.5" customHeight="1">
      <c r="B407" s="211"/>
      <c r="C407" s="212"/>
      <c r="D407" s="212"/>
      <c r="E407" s="213" t="s">
        <v>5</v>
      </c>
      <c r="F407" s="329" t="s">
        <v>475</v>
      </c>
      <c r="G407" s="330"/>
      <c r="H407" s="330"/>
      <c r="I407" s="330"/>
      <c r="J407" s="212"/>
      <c r="K407" s="214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221"/>
      <c r="D408" s="221"/>
      <c r="E408" s="222" t="s">
        <v>5</v>
      </c>
      <c r="F408" s="333" t="s">
        <v>491</v>
      </c>
      <c r="G408" s="334"/>
      <c r="H408" s="334"/>
      <c r="I408" s="334"/>
      <c r="J408" s="221"/>
      <c r="K408" s="223">
        <v>32.32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34" customFormat="1" ht="20.5" customHeight="1">
      <c r="B409" s="229"/>
      <c r="C409" s="230"/>
      <c r="D409" s="230"/>
      <c r="E409" s="231" t="s">
        <v>5</v>
      </c>
      <c r="F409" s="319" t="s">
        <v>170</v>
      </c>
      <c r="G409" s="320"/>
      <c r="H409" s="320"/>
      <c r="I409" s="320"/>
      <c r="J409" s="230"/>
      <c r="K409" s="232">
        <v>32.32</v>
      </c>
      <c r="L409" s="230"/>
      <c r="M409" s="230"/>
      <c r="N409" s="230"/>
      <c r="O409" s="230"/>
      <c r="P409" s="230"/>
      <c r="Q409" s="230"/>
      <c r="R409" s="233"/>
      <c r="T409" s="235"/>
      <c r="U409" s="230"/>
      <c r="V409" s="230"/>
      <c r="W409" s="230"/>
      <c r="X409" s="230"/>
      <c r="Y409" s="230"/>
      <c r="Z409" s="230"/>
      <c r="AA409" s="236"/>
      <c r="AT409" s="237" t="s">
        <v>168</v>
      </c>
      <c r="AU409" s="237" t="s">
        <v>114</v>
      </c>
      <c r="AV409" s="234" t="s">
        <v>165</v>
      </c>
      <c r="AW409" s="234" t="s">
        <v>33</v>
      </c>
      <c r="AX409" s="234" t="s">
        <v>83</v>
      </c>
      <c r="AY409" s="237" t="s">
        <v>160</v>
      </c>
    </row>
    <row r="410" spans="2:65" s="126" customFormat="1" ht="40.15" customHeight="1">
      <c r="B410" s="127"/>
      <c r="C410" s="203" t="s">
        <v>492</v>
      </c>
      <c r="D410" s="203" t="s">
        <v>161</v>
      </c>
      <c r="E410" s="204" t="s">
        <v>493</v>
      </c>
      <c r="F410" s="321" t="s">
        <v>494</v>
      </c>
      <c r="G410" s="321"/>
      <c r="H410" s="321"/>
      <c r="I410" s="321"/>
      <c r="J410" s="205" t="s">
        <v>178</v>
      </c>
      <c r="K410" s="206">
        <v>50</v>
      </c>
      <c r="L410" s="317">
        <v>0</v>
      </c>
      <c r="M410" s="317"/>
      <c r="N410" s="318">
        <f>ROUND(L410*K410,2)</f>
        <v>0</v>
      </c>
      <c r="O410" s="318"/>
      <c r="P410" s="318"/>
      <c r="Q410" s="318"/>
      <c r="R410" s="130"/>
      <c r="T410" s="207" t="s">
        <v>5</v>
      </c>
      <c r="U410" s="208" t="s">
        <v>40</v>
      </c>
      <c r="V410" s="128"/>
      <c r="W410" s="209">
        <f>V410*K410</f>
        <v>0</v>
      </c>
      <c r="X410" s="209">
        <v>0.1294996</v>
      </c>
      <c r="Y410" s="209">
        <f>X410*K410</f>
        <v>6.4749799999999995</v>
      </c>
      <c r="Z410" s="209">
        <v>0</v>
      </c>
      <c r="AA410" s="210">
        <f>Z410*K410</f>
        <v>0</v>
      </c>
      <c r="AR410" s="117" t="s">
        <v>165</v>
      </c>
      <c r="AT410" s="117" t="s">
        <v>161</v>
      </c>
      <c r="AU410" s="117" t="s">
        <v>114</v>
      </c>
      <c r="AY410" s="117" t="s">
        <v>160</v>
      </c>
      <c r="BE410" s="174">
        <f>IF(U410="základní",N410,0)</f>
        <v>0</v>
      </c>
      <c r="BF410" s="174">
        <f>IF(U410="snížená",N410,0)</f>
        <v>0</v>
      </c>
      <c r="BG410" s="174">
        <f>IF(U410="zákl. přenesená",N410,0)</f>
        <v>0</v>
      </c>
      <c r="BH410" s="174">
        <f>IF(U410="sníž. přenesená",N410,0)</f>
        <v>0</v>
      </c>
      <c r="BI410" s="174">
        <f>IF(U410="nulová",N410,0)</f>
        <v>0</v>
      </c>
      <c r="BJ410" s="117" t="s">
        <v>83</v>
      </c>
      <c r="BK410" s="174">
        <f>ROUND(L410*K410,2)</f>
        <v>0</v>
      </c>
      <c r="BL410" s="117" t="s">
        <v>165</v>
      </c>
      <c r="BM410" s="117" t="s">
        <v>495</v>
      </c>
    </row>
    <row r="411" spans="2:51" s="216" customFormat="1" ht="20.5" customHeight="1">
      <c r="B411" s="211"/>
      <c r="C411" s="212"/>
      <c r="D411" s="212"/>
      <c r="E411" s="213" t="s">
        <v>5</v>
      </c>
      <c r="F411" s="329" t="s">
        <v>496</v>
      </c>
      <c r="G411" s="330"/>
      <c r="H411" s="330"/>
      <c r="I411" s="330"/>
      <c r="J411" s="212"/>
      <c r="K411" s="214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221"/>
      <c r="D412" s="221"/>
      <c r="E412" s="222" t="s">
        <v>5</v>
      </c>
      <c r="F412" s="333" t="s">
        <v>433</v>
      </c>
      <c r="G412" s="334"/>
      <c r="H412" s="334"/>
      <c r="I412" s="334"/>
      <c r="J412" s="221"/>
      <c r="K412" s="223">
        <v>50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34" customFormat="1" ht="20.5" customHeight="1">
      <c r="B413" s="229"/>
      <c r="C413" s="230"/>
      <c r="D413" s="230"/>
      <c r="E413" s="231" t="s">
        <v>5</v>
      </c>
      <c r="F413" s="319" t="s">
        <v>170</v>
      </c>
      <c r="G413" s="320"/>
      <c r="H413" s="320"/>
      <c r="I413" s="320"/>
      <c r="J413" s="230"/>
      <c r="K413" s="232">
        <v>50</v>
      </c>
      <c r="L413" s="230"/>
      <c r="M413" s="230"/>
      <c r="N413" s="230"/>
      <c r="O413" s="230"/>
      <c r="P413" s="230"/>
      <c r="Q413" s="230"/>
      <c r="R413" s="233"/>
      <c r="T413" s="235"/>
      <c r="U413" s="230"/>
      <c r="V413" s="230"/>
      <c r="W413" s="230"/>
      <c r="X413" s="230"/>
      <c r="Y413" s="230"/>
      <c r="Z413" s="230"/>
      <c r="AA413" s="236"/>
      <c r="AT413" s="237" t="s">
        <v>168</v>
      </c>
      <c r="AU413" s="237" t="s">
        <v>114</v>
      </c>
      <c r="AV413" s="234" t="s">
        <v>165</v>
      </c>
      <c r="AW413" s="234" t="s">
        <v>33</v>
      </c>
      <c r="AX413" s="234" t="s">
        <v>83</v>
      </c>
      <c r="AY413" s="237" t="s">
        <v>160</v>
      </c>
    </row>
    <row r="414" spans="2:65" s="126" customFormat="1" ht="28.95" customHeight="1">
      <c r="B414" s="127"/>
      <c r="C414" s="247" t="s">
        <v>497</v>
      </c>
      <c r="D414" s="247" t="s">
        <v>237</v>
      </c>
      <c r="E414" s="248" t="s">
        <v>498</v>
      </c>
      <c r="F414" s="322" t="s">
        <v>499</v>
      </c>
      <c r="G414" s="322"/>
      <c r="H414" s="322"/>
      <c r="I414" s="322"/>
      <c r="J414" s="249" t="s">
        <v>363</v>
      </c>
      <c r="K414" s="250">
        <v>50.5</v>
      </c>
      <c r="L414" s="323">
        <v>0</v>
      </c>
      <c r="M414" s="323"/>
      <c r="N414" s="324">
        <f>ROUND(L414*K414,2)</f>
        <v>0</v>
      </c>
      <c r="O414" s="318"/>
      <c r="P414" s="318"/>
      <c r="Q414" s="318"/>
      <c r="R414" s="130"/>
      <c r="T414" s="207" t="s">
        <v>5</v>
      </c>
      <c r="U414" s="208" t="s">
        <v>40</v>
      </c>
      <c r="V414" s="128"/>
      <c r="W414" s="209">
        <f>V414*K414</f>
        <v>0</v>
      </c>
      <c r="X414" s="209">
        <v>0.0515</v>
      </c>
      <c r="Y414" s="209">
        <f>X414*K414</f>
        <v>2.6007499999999997</v>
      </c>
      <c r="Z414" s="209">
        <v>0</v>
      </c>
      <c r="AA414" s="210">
        <f>Z414*K414</f>
        <v>0</v>
      </c>
      <c r="AR414" s="117" t="s">
        <v>213</v>
      </c>
      <c r="AT414" s="117" t="s">
        <v>237</v>
      </c>
      <c r="AU414" s="117" t="s">
        <v>114</v>
      </c>
      <c r="AY414" s="117" t="s">
        <v>160</v>
      </c>
      <c r="BE414" s="174">
        <f>IF(U414="základní",N414,0)</f>
        <v>0</v>
      </c>
      <c r="BF414" s="174">
        <f>IF(U414="snížená",N414,0)</f>
        <v>0</v>
      </c>
      <c r="BG414" s="174">
        <f>IF(U414="zákl. přenesená",N414,0)</f>
        <v>0</v>
      </c>
      <c r="BH414" s="174">
        <f>IF(U414="sníž. přenesená",N414,0)</f>
        <v>0</v>
      </c>
      <c r="BI414" s="174">
        <f>IF(U414="nulová",N414,0)</f>
        <v>0</v>
      </c>
      <c r="BJ414" s="117" t="s">
        <v>83</v>
      </c>
      <c r="BK414" s="174">
        <f>ROUND(L414*K414,2)</f>
        <v>0</v>
      </c>
      <c r="BL414" s="117" t="s">
        <v>165</v>
      </c>
      <c r="BM414" s="117" t="s">
        <v>500</v>
      </c>
    </row>
    <row r="415" spans="2:51" s="225" customFormat="1" ht="20.5" customHeight="1">
      <c r="B415" s="220"/>
      <c r="C415" s="221"/>
      <c r="D415" s="221"/>
      <c r="E415" s="222" t="s">
        <v>5</v>
      </c>
      <c r="F415" s="308" t="s">
        <v>501</v>
      </c>
      <c r="G415" s="309"/>
      <c r="H415" s="309"/>
      <c r="I415" s="309"/>
      <c r="J415" s="221"/>
      <c r="K415" s="223">
        <v>50.5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34" customFormat="1" ht="20.5" customHeight="1">
      <c r="B416" s="229"/>
      <c r="C416" s="230"/>
      <c r="D416" s="230"/>
      <c r="E416" s="231" t="s">
        <v>5</v>
      </c>
      <c r="F416" s="319" t="s">
        <v>170</v>
      </c>
      <c r="G416" s="320"/>
      <c r="H416" s="320"/>
      <c r="I416" s="320"/>
      <c r="J416" s="230"/>
      <c r="K416" s="232">
        <v>50.5</v>
      </c>
      <c r="L416" s="230"/>
      <c r="M416" s="230"/>
      <c r="N416" s="230"/>
      <c r="O416" s="230"/>
      <c r="P416" s="230"/>
      <c r="Q416" s="230"/>
      <c r="R416" s="233"/>
      <c r="T416" s="235"/>
      <c r="U416" s="230"/>
      <c r="V416" s="230"/>
      <c r="W416" s="230"/>
      <c r="X416" s="230"/>
      <c r="Y416" s="230"/>
      <c r="Z416" s="230"/>
      <c r="AA416" s="236"/>
      <c r="AT416" s="237" t="s">
        <v>168</v>
      </c>
      <c r="AU416" s="237" t="s">
        <v>114</v>
      </c>
      <c r="AV416" s="234" t="s">
        <v>165</v>
      </c>
      <c r="AW416" s="234" t="s">
        <v>33</v>
      </c>
      <c r="AX416" s="234" t="s">
        <v>83</v>
      </c>
      <c r="AY416" s="237" t="s">
        <v>160</v>
      </c>
    </row>
    <row r="417" spans="2:65" s="126" customFormat="1" ht="40.15" customHeight="1">
      <c r="B417" s="127"/>
      <c r="C417" s="203" t="s">
        <v>502</v>
      </c>
      <c r="D417" s="203" t="s">
        <v>161</v>
      </c>
      <c r="E417" s="204" t="s">
        <v>503</v>
      </c>
      <c r="F417" s="321" t="s">
        <v>504</v>
      </c>
      <c r="G417" s="321"/>
      <c r="H417" s="321"/>
      <c r="I417" s="321"/>
      <c r="J417" s="205" t="s">
        <v>182</v>
      </c>
      <c r="K417" s="206">
        <v>5.2</v>
      </c>
      <c r="L417" s="317">
        <v>0</v>
      </c>
      <c r="M417" s="317"/>
      <c r="N417" s="318">
        <f>ROUND(L417*K417,2)</f>
        <v>0</v>
      </c>
      <c r="O417" s="318"/>
      <c r="P417" s="318"/>
      <c r="Q417" s="318"/>
      <c r="R417" s="130"/>
      <c r="T417" s="207" t="s">
        <v>5</v>
      </c>
      <c r="U417" s="208" t="s">
        <v>40</v>
      </c>
      <c r="V417" s="128"/>
      <c r="W417" s="209">
        <f>V417*K417</f>
        <v>0</v>
      </c>
      <c r="X417" s="209">
        <v>2.25634</v>
      </c>
      <c r="Y417" s="209">
        <f>X417*K417</f>
        <v>11.732968</v>
      </c>
      <c r="Z417" s="209">
        <v>0</v>
      </c>
      <c r="AA417" s="210">
        <f>Z417*K417</f>
        <v>0</v>
      </c>
      <c r="AR417" s="117" t="s">
        <v>165</v>
      </c>
      <c r="AT417" s="117" t="s">
        <v>161</v>
      </c>
      <c r="AU417" s="117" t="s">
        <v>114</v>
      </c>
      <c r="AY417" s="117" t="s">
        <v>160</v>
      </c>
      <c r="BE417" s="174">
        <f>IF(U417="základní",N417,0)</f>
        <v>0</v>
      </c>
      <c r="BF417" s="174">
        <f>IF(U417="snížená",N417,0)</f>
        <v>0</v>
      </c>
      <c r="BG417" s="174">
        <f>IF(U417="zákl. přenesená",N417,0)</f>
        <v>0</v>
      </c>
      <c r="BH417" s="174">
        <f>IF(U417="sníž. přenesená",N417,0)</f>
        <v>0</v>
      </c>
      <c r="BI417" s="174">
        <f>IF(U417="nulová",N417,0)</f>
        <v>0</v>
      </c>
      <c r="BJ417" s="117" t="s">
        <v>83</v>
      </c>
      <c r="BK417" s="174">
        <f>ROUND(L417*K417,2)</f>
        <v>0</v>
      </c>
      <c r="BL417" s="117" t="s">
        <v>165</v>
      </c>
      <c r="BM417" s="117" t="s">
        <v>505</v>
      </c>
    </row>
    <row r="418" spans="2:51" s="216" customFormat="1" ht="20.5" customHeight="1">
      <c r="B418" s="211"/>
      <c r="C418" s="212"/>
      <c r="D418" s="212"/>
      <c r="E418" s="213" t="s">
        <v>5</v>
      </c>
      <c r="F418" s="329" t="s">
        <v>471</v>
      </c>
      <c r="G418" s="330"/>
      <c r="H418" s="330"/>
      <c r="I418" s="330"/>
      <c r="J418" s="212"/>
      <c r="K418" s="214" t="s">
        <v>5</v>
      </c>
      <c r="L418" s="212"/>
      <c r="M418" s="212"/>
      <c r="N418" s="212"/>
      <c r="O418" s="212"/>
      <c r="P418" s="212"/>
      <c r="Q418" s="212"/>
      <c r="R418" s="215"/>
      <c r="T418" s="217"/>
      <c r="U418" s="212"/>
      <c r="V418" s="212"/>
      <c r="W418" s="212"/>
      <c r="X418" s="212"/>
      <c r="Y418" s="212"/>
      <c r="Z418" s="212"/>
      <c r="AA418" s="218"/>
      <c r="AT418" s="219" t="s">
        <v>168</v>
      </c>
      <c r="AU418" s="219" t="s">
        <v>114</v>
      </c>
      <c r="AV418" s="216" t="s">
        <v>83</v>
      </c>
      <c r="AW418" s="216" t="s">
        <v>33</v>
      </c>
      <c r="AX418" s="216" t="s">
        <v>75</v>
      </c>
      <c r="AY418" s="219" t="s">
        <v>160</v>
      </c>
    </row>
    <row r="419" spans="2:51" s="225" customFormat="1" ht="20.5" customHeight="1">
      <c r="B419" s="220"/>
      <c r="C419" s="221"/>
      <c r="D419" s="221"/>
      <c r="E419" s="222" t="s">
        <v>5</v>
      </c>
      <c r="F419" s="333" t="s">
        <v>506</v>
      </c>
      <c r="G419" s="334"/>
      <c r="H419" s="334"/>
      <c r="I419" s="334"/>
      <c r="J419" s="221"/>
      <c r="K419" s="223">
        <v>3.58</v>
      </c>
      <c r="L419" s="221"/>
      <c r="M419" s="221"/>
      <c r="N419" s="221"/>
      <c r="O419" s="221"/>
      <c r="P419" s="221"/>
      <c r="Q419" s="221"/>
      <c r="R419" s="224"/>
      <c r="T419" s="226"/>
      <c r="U419" s="221"/>
      <c r="V419" s="221"/>
      <c r="W419" s="221"/>
      <c r="X419" s="221"/>
      <c r="Y419" s="221"/>
      <c r="Z419" s="221"/>
      <c r="AA419" s="227"/>
      <c r="AT419" s="228" t="s">
        <v>168</v>
      </c>
      <c r="AU419" s="228" t="s">
        <v>114</v>
      </c>
      <c r="AV419" s="225" t="s">
        <v>114</v>
      </c>
      <c r="AW419" s="225" t="s">
        <v>33</v>
      </c>
      <c r="AX419" s="225" t="s">
        <v>75</v>
      </c>
      <c r="AY419" s="228" t="s">
        <v>160</v>
      </c>
    </row>
    <row r="420" spans="2:51" s="216" customFormat="1" ht="20.5" customHeight="1">
      <c r="B420" s="211"/>
      <c r="C420" s="212"/>
      <c r="D420" s="212"/>
      <c r="E420" s="213" t="s">
        <v>5</v>
      </c>
      <c r="F420" s="331" t="s">
        <v>496</v>
      </c>
      <c r="G420" s="332"/>
      <c r="H420" s="332"/>
      <c r="I420" s="332"/>
      <c r="J420" s="212"/>
      <c r="K420" s="214" t="s">
        <v>5</v>
      </c>
      <c r="L420" s="212"/>
      <c r="M420" s="212"/>
      <c r="N420" s="212"/>
      <c r="O420" s="212"/>
      <c r="P420" s="212"/>
      <c r="Q420" s="212"/>
      <c r="R420" s="215"/>
      <c r="T420" s="217"/>
      <c r="U420" s="212"/>
      <c r="V420" s="212"/>
      <c r="W420" s="212"/>
      <c r="X420" s="212"/>
      <c r="Y420" s="212"/>
      <c r="Z420" s="212"/>
      <c r="AA420" s="218"/>
      <c r="AT420" s="219" t="s">
        <v>168</v>
      </c>
      <c r="AU420" s="219" t="s">
        <v>114</v>
      </c>
      <c r="AV420" s="216" t="s">
        <v>83</v>
      </c>
      <c r="AW420" s="216" t="s">
        <v>33</v>
      </c>
      <c r="AX420" s="216" t="s">
        <v>75</v>
      </c>
      <c r="AY420" s="219" t="s">
        <v>160</v>
      </c>
    </row>
    <row r="421" spans="2:51" s="225" customFormat="1" ht="20.5" customHeight="1">
      <c r="B421" s="220"/>
      <c r="C421" s="221"/>
      <c r="D421" s="221"/>
      <c r="E421" s="222" t="s">
        <v>5</v>
      </c>
      <c r="F421" s="333" t="s">
        <v>507</v>
      </c>
      <c r="G421" s="334"/>
      <c r="H421" s="334"/>
      <c r="I421" s="334"/>
      <c r="J421" s="221"/>
      <c r="K421" s="223">
        <v>0.5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16" customFormat="1" ht="20.5" customHeight="1">
      <c r="B422" s="211"/>
      <c r="C422" s="212"/>
      <c r="D422" s="212"/>
      <c r="E422" s="213" t="s">
        <v>5</v>
      </c>
      <c r="F422" s="331" t="s">
        <v>473</v>
      </c>
      <c r="G422" s="332"/>
      <c r="H422" s="332"/>
      <c r="I422" s="332"/>
      <c r="J422" s="212"/>
      <c r="K422" s="214" t="s">
        <v>5</v>
      </c>
      <c r="L422" s="212"/>
      <c r="M422" s="212"/>
      <c r="N422" s="212"/>
      <c r="O422" s="212"/>
      <c r="P422" s="212"/>
      <c r="Q422" s="212"/>
      <c r="R422" s="215"/>
      <c r="T422" s="217"/>
      <c r="U422" s="212"/>
      <c r="V422" s="212"/>
      <c r="W422" s="212"/>
      <c r="X422" s="212"/>
      <c r="Y422" s="212"/>
      <c r="Z422" s="212"/>
      <c r="AA422" s="218"/>
      <c r="AT422" s="219" t="s">
        <v>168</v>
      </c>
      <c r="AU422" s="219" t="s">
        <v>114</v>
      </c>
      <c r="AV422" s="216" t="s">
        <v>83</v>
      </c>
      <c r="AW422" s="216" t="s">
        <v>33</v>
      </c>
      <c r="AX422" s="216" t="s">
        <v>75</v>
      </c>
      <c r="AY422" s="219" t="s">
        <v>160</v>
      </c>
    </row>
    <row r="423" spans="2:51" s="225" customFormat="1" ht="20.5" customHeight="1">
      <c r="B423" s="220"/>
      <c r="C423" s="221"/>
      <c r="D423" s="221"/>
      <c r="E423" s="222" t="s">
        <v>5</v>
      </c>
      <c r="F423" s="333" t="s">
        <v>508</v>
      </c>
      <c r="G423" s="334"/>
      <c r="H423" s="334"/>
      <c r="I423" s="334"/>
      <c r="J423" s="221"/>
      <c r="K423" s="223">
        <v>0.8</v>
      </c>
      <c r="L423" s="221"/>
      <c r="M423" s="221"/>
      <c r="N423" s="221"/>
      <c r="O423" s="221"/>
      <c r="P423" s="221"/>
      <c r="Q423" s="221"/>
      <c r="R423" s="224"/>
      <c r="T423" s="226"/>
      <c r="U423" s="221"/>
      <c r="V423" s="221"/>
      <c r="W423" s="221"/>
      <c r="X423" s="221"/>
      <c r="Y423" s="221"/>
      <c r="Z423" s="221"/>
      <c r="AA423" s="227"/>
      <c r="AT423" s="228" t="s">
        <v>168</v>
      </c>
      <c r="AU423" s="228" t="s">
        <v>114</v>
      </c>
      <c r="AV423" s="225" t="s">
        <v>114</v>
      </c>
      <c r="AW423" s="225" t="s">
        <v>33</v>
      </c>
      <c r="AX423" s="225" t="s">
        <v>75</v>
      </c>
      <c r="AY423" s="228" t="s">
        <v>160</v>
      </c>
    </row>
    <row r="424" spans="2:51" s="216" customFormat="1" ht="20.5" customHeight="1">
      <c r="B424" s="211"/>
      <c r="C424" s="212"/>
      <c r="D424" s="212"/>
      <c r="E424" s="213" t="s">
        <v>5</v>
      </c>
      <c r="F424" s="331" t="s">
        <v>475</v>
      </c>
      <c r="G424" s="332"/>
      <c r="H424" s="332"/>
      <c r="I424" s="332"/>
      <c r="J424" s="212"/>
      <c r="K424" s="214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221"/>
      <c r="D425" s="221"/>
      <c r="E425" s="222" t="s">
        <v>5</v>
      </c>
      <c r="F425" s="333" t="s">
        <v>509</v>
      </c>
      <c r="G425" s="334"/>
      <c r="H425" s="334"/>
      <c r="I425" s="334"/>
      <c r="J425" s="221"/>
      <c r="K425" s="223">
        <v>0.32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34" customFormat="1" ht="20.5" customHeight="1">
      <c r="B426" s="229"/>
      <c r="C426" s="230"/>
      <c r="D426" s="230"/>
      <c r="E426" s="231" t="s">
        <v>5</v>
      </c>
      <c r="F426" s="319" t="s">
        <v>170</v>
      </c>
      <c r="G426" s="320"/>
      <c r="H426" s="320"/>
      <c r="I426" s="320"/>
      <c r="J426" s="230"/>
      <c r="K426" s="232">
        <v>5.2</v>
      </c>
      <c r="L426" s="230"/>
      <c r="M426" s="230"/>
      <c r="N426" s="230"/>
      <c r="O426" s="230"/>
      <c r="P426" s="230"/>
      <c r="Q426" s="230"/>
      <c r="R426" s="233"/>
      <c r="T426" s="235"/>
      <c r="U426" s="230"/>
      <c r="V426" s="230"/>
      <c r="W426" s="230"/>
      <c r="X426" s="230"/>
      <c r="Y426" s="230"/>
      <c r="Z426" s="230"/>
      <c r="AA426" s="236"/>
      <c r="AT426" s="237" t="s">
        <v>168</v>
      </c>
      <c r="AU426" s="237" t="s">
        <v>114</v>
      </c>
      <c r="AV426" s="234" t="s">
        <v>165</v>
      </c>
      <c r="AW426" s="234" t="s">
        <v>33</v>
      </c>
      <c r="AX426" s="234" t="s">
        <v>83</v>
      </c>
      <c r="AY426" s="237" t="s">
        <v>160</v>
      </c>
    </row>
    <row r="427" spans="2:65" s="126" customFormat="1" ht="28.95" customHeight="1">
      <c r="B427" s="127"/>
      <c r="C427" s="203" t="s">
        <v>510</v>
      </c>
      <c r="D427" s="203" t="s">
        <v>161</v>
      </c>
      <c r="E427" s="204" t="s">
        <v>511</v>
      </c>
      <c r="F427" s="321" t="s">
        <v>512</v>
      </c>
      <c r="G427" s="321"/>
      <c r="H427" s="321"/>
      <c r="I427" s="321"/>
      <c r="J427" s="205" t="s">
        <v>178</v>
      </c>
      <c r="K427" s="206">
        <v>28</v>
      </c>
      <c r="L427" s="317">
        <v>0</v>
      </c>
      <c r="M427" s="317"/>
      <c r="N427" s="318">
        <f>ROUND(L427*K427,2)</f>
        <v>0</v>
      </c>
      <c r="O427" s="318"/>
      <c r="P427" s="318"/>
      <c r="Q427" s="318"/>
      <c r="R427" s="130"/>
      <c r="T427" s="207" t="s">
        <v>5</v>
      </c>
      <c r="U427" s="208" t="s">
        <v>40</v>
      </c>
      <c r="V427" s="128"/>
      <c r="W427" s="209">
        <f>V427*K427</f>
        <v>0</v>
      </c>
      <c r="X427" s="209">
        <v>0</v>
      </c>
      <c r="Y427" s="209">
        <f>X427*K427</f>
        <v>0</v>
      </c>
      <c r="Z427" s="209">
        <v>0</v>
      </c>
      <c r="AA427" s="210">
        <f>Z427*K427</f>
        <v>0</v>
      </c>
      <c r="AR427" s="117" t="s">
        <v>165</v>
      </c>
      <c r="AT427" s="117" t="s">
        <v>161</v>
      </c>
      <c r="AU427" s="117" t="s">
        <v>114</v>
      </c>
      <c r="AY427" s="117" t="s">
        <v>160</v>
      </c>
      <c r="BE427" s="174">
        <f>IF(U427="základní",N427,0)</f>
        <v>0</v>
      </c>
      <c r="BF427" s="174">
        <f>IF(U427="snížená",N427,0)</f>
        <v>0</v>
      </c>
      <c r="BG427" s="174">
        <f>IF(U427="zákl. přenesená",N427,0)</f>
        <v>0</v>
      </c>
      <c r="BH427" s="174">
        <f>IF(U427="sníž. přenesená",N427,0)</f>
        <v>0</v>
      </c>
      <c r="BI427" s="174">
        <f>IF(U427="nulová",N427,0)</f>
        <v>0</v>
      </c>
      <c r="BJ427" s="117" t="s">
        <v>83</v>
      </c>
      <c r="BK427" s="174">
        <f>ROUND(L427*K427,2)</f>
        <v>0</v>
      </c>
      <c r="BL427" s="117" t="s">
        <v>165</v>
      </c>
      <c r="BM427" s="117" t="s">
        <v>513</v>
      </c>
    </row>
    <row r="428" spans="2:51" s="225" customFormat="1" ht="20.5" customHeight="1">
      <c r="B428" s="220"/>
      <c r="C428" s="221"/>
      <c r="D428" s="221"/>
      <c r="E428" s="222" t="s">
        <v>5</v>
      </c>
      <c r="F428" s="308" t="s">
        <v>327</v>
      </c>
      <c r="G428" s="309"/>
      <c r="H428" s="309"/>
      <c r="I428" s="309"/>
      <c r="J428" s="221"/>
      <c r="K428" s="223">
        <v>28</v>
      </c>
      <c r="L428" s="221"/>
      <c r="M428" s="221"/>
      <c r="N428" s="221"/>
      <c r="O428" s="221"/>
      <c r="P428" s="221"/>
      <c r="Q428" s="221"/>
      <c r="R428" s="224"/>
      <c r="T428" s="226"/>
      <c r="U428" s="221"/>
      <c r="V428" s="221"/>
      <c r="W428" s="221"/>
      <c r="X428" s="221"/>
      <c r="Y428" s="221"/>
      <c r="Z428" s="221"/>
      <c r="AA428" s="227"/>
      <c r="AT428" s="228" t="s">
        <v>168</v>
      </c>
      <c r="AU428" s="228" t="s">
        <v>114</v>
      </c>
      <c r="AV428" s="225" t="s">
        <v>114</v>
      </c>
      <c r="AW428" s="225" t="s">
        <v>33</v>
      </c>
      <c r="AX428" s="225" t="s">
        <v>75</v>
      </c>
      <c r="AY428" s="228" t="s">
        <v>160</v>
      </c>
    </row>
    <row r="429" spans="2:51" s="234" customFormat="1" ht="20.5" customHeight="1">
      <c r="B429" s="229"/>
      <c r="C429" s="230"/>
      <c r="D429" s="230"/>
      <c r="E429" s="231" t="s">
        <v>5</v>
      </c>
      <c r="F429" s="319" t="s">
        <v>170</v>
      </c>
      <c r="G429" s="320"/>
      <c r="H429" s="320"/>
      <c r="I429" s="320"/>
      <c r="J429" s="230"/>
      <c r="K429" s="232">
        <v>28</v>
      </c>
      <c r="L429" s="230"/>
      <c r="M429" s="230"/>
      <c r="N429" s="230"/>
      <c r="O429" s="230"/>
      <c r="P429" s="230"/>
      <c r="Q429" s="230"/>
      <c r="R429" s="233"/>
      <c r="T429" s="235"/>
      <c r="U429" s="230"/>
      <c r="V429" s="230"/>
      <c r="W429" s="230"/>
      <c r="X429" s="230"/>
      <c r="Y429" s="230"/>
      <c r="Z429" s="230"/>
      <c r="AA429" s="236"/>
      <c r="AT429" s="237" t="s">
        <v>168</v>
      </c>
      <c r="AU429" s="237" t="s">
        <v>114</v>
      </c>
      <c r="AV429" s="234" t="s">
        <v>165</v>
      </c>
      <c r="AW429" s="234" t="s">
        <v>33</v>
      </c>
      <c r="AX429" s="234" t="s">
        <v>83</v>
      </c>
      <c r="AY429" s="237" t="s">
        <v>160</v>
      </c>
    </row>
    <row r="430" spans="2:63" s="195" customFormat="1" ht="29.85" customHeight="1">
      <c r="B430" s="191"/>
      <c r="C430" s="192"/>
      <c r="D430" s="202" t="s">
        <v>132</v>
      </c>
      <c r="E430" s="202"/>
      <c r="F430" s="202"/>
      <c r="G430" s="202"/>
      <c r="H430" s="202"/>
      <c r="I430" s="202"/>
      <c r="J430" s="202"/>
      <c r="K430" s="202"/>
      <c r="L430" s="202"/>
      <c r="M430" s="202"/>
      <c r="N430" s="313">
        <f>BK430</f>
        <v>0</v>
      </c>
      <c r="O430" s="314"/>
      <c r="P430" s="314"/>
      <c r="Q430" s="314"/>
      <c r="R430" s="194"/>
      <c r="T430" s="196"/>
      <c r="U430" s="192"/>
      <c r="V430" s="192"/>
      <c r="W430" s="197">
        <f>W431</f>
        <v>0</v>
      </c>
      <c r="X430" s="192"/>
      <c r="Y430" s="197">
        <f>Y431</f>
        <v>0</v>
      </c>
      <c r="Z430" s="192"/>
      <c r="AA430" s="198">
        <f>AA431</f>
        <v>0</v>
      </c>
      <c r="AR430" s="199" t="s">
        <v>83</v>
      </c>
      <c r="AT430" s="200" t="s">
        <v>74</v>
      </c>
      <c r="AU430" s="200" t="s">
        <v>83</v>
      </c>
      <c r="AY430" s="199" t="s">
        <v>160</v>
      </c>
      <c r="BK430" s="201">
        <f>BK431</f>
        <v>0</v>
      </c>
    </row>
    <row r="431" spans="2:65" s="126" customFormat="1" ht="40.15" customHeight="1">
      <c r="B431" s="127"/>
      <c r="C431" s="203" t="s">
        <v>514</v>
      </c>
      <c r="D431" s="203" t="s">
        <v>161</v>
      </c>
      <c r="E431" s="204" t="s">
        <v>515</v>
      </c>
      <c r="F431" s="321" t="s">
        <v>516</v>
      </c>
      <c r="G431" s="321"/>
      <c r="H431" s="321"/>
      <c r="I431" s="321"/>
      <c r="J431" s="205" t="s">
        <v>240</v>
      </c>
      <c r="K431" s="206">
        <v>2002.212</v>
      </c>
      <c r="L431" s="317">
        <v>0</v>
      </c>
      <c r="M431" s="317"/>
      <c r="N431" s="318">
        <f>ROUND(L431*K431,2)</f>
        <v>0</v>
      </c>
      <c r="O431" s="318"/>
      <c r="P431" s="318"/>
      <c r="Q431" s="318"/>
      <c r="R431" s="130"/>
      <c r="T431" s="207" t="s">
        <v>5</v>
      </c>
      <c r="U431" s="208" t="s">
        <v>40</v>
      </c>
      <c r="V431" s="128"/>
      <c r="W431" s="209">
        <f>V431*K431</f>
        <v>0</v>
      </c>
      <c r="X431" s="209">
        <v>0</v>
      </c>
      <c r="Y431" s="209">
        <f>X431*K431</f>
        <v>0</v>
      </c>
      <c r="Z431" s="209">
        <v>0</v>
      </c>
      <c r="AA431" s="210">
        <f>Z431*K431</f>
        <v>0</v>
      </c>
      <c r="AR431" s="117" t="s">
        <v>165</v>
      </c>
      <c r="AT431" s="117" t="s">
        <v>161</v>
      </c>
      <c r="AU431" s="117" t="s">
        <v>114</v>
      </c>
      <c r="AY431" s="117" t="s">
        <v>160</v>
      </c>
      <c r="BE431" s="174">
        <f>IF(U431="základní",N431,0)</f>
        <v>0</v>
      </c>
      <c r="BF431" s="174">
        <f>IF(U431="snížená",N431,0)</f>
        <v>0</v>
      </c>
      <c r="BG431" s="174">
        <f>IF(U431="zákl. přenesená",N431,0)</f>
        <v>0</v>
      </c>
      <c r="BH431" s="174">
        <f>IF(U431="sníž. přenesená",N431,0)</f>
        <v>0</v>
      </c>
      <c r="BI431" s="174">
        <f>IF(U431="nulová",N431,0)</f>
        <v>0</v>
      </c>
      <c r="BJ431" s="117" t="s">
        <v>83</v>
      </c>
      <c r="BK431" s="174">
        <f>ROUND(L431*K431,2)</f>
        <v>0</v>
      </c>
      <c r="BL431" s="117" t="s">
        <v>165</v>
      </c>
      <c r="BM431" s="117" t="s">
        <v>517</v>
      </c>
    </row>
    <row r="432" spans="2:63" s="195" customFormat="1" ht="29.85" customHeight="1">
      <c r="B432" s="191"/>
      <c r="C432" s="192"/>
      <c r="D432" s="202" t="s">
        <v>133</v>
      </c>
      <c r="E432" s="202"/>
      <c r="F432" s="202"/>
      <c r="G432" s="202"/>
      <c r="H432" s="202"/>
      <c r="I432" s="202"/>
      <c r="J432" s="202"/>
      <c r="K432" s="202"/>
      <c r="L432" s="202"/>
      <c r="M432" s="202"/>
      <c r="N432" s="315">
        <f>BK432</f>
        <v>0</v>
      </c>
      <c r="O432" s="316"/>
      <c r="P432" s="316"/>
      <c r="Q432" s="316"/>
      <c r="R432" s="194"/>
      <c r="T432" s="196"/>
      <c r="U432" s="192"/>
      <c r="V432" s="192"/>
      <c r="W432" s="197">
        <f>SUM(W433:W463)</f>
        <v>0</v>
      </c>
      <c r="X432" s="192"/>
      <c r="Y432" s="197">
        <f>SUM(Y433:Y463)</f>
        <v>0</v>
      </c>
      <c r="Z432" s="192"/>
      <c r="AA432" s="198">
        <f>SUM(AA433:AA463)</f>
        <v>0</v>
      </c>
      <c r="AR432" s="199" t="s">
        <v>83</v>
      </c>
      <c r="AT432" s="200" t="s">
        <v>74</v>
      </c>
      <c r="AU432" s="200" t="s">
        <v>83</v>
      </c>
      <c r="AY432" s="199" t="s">
        <v>160</v>
      </c>
      <c r="BK432" s="201">
        <f>SUM(BK433:BK463)</f>
        <v>0</v>
      </c>
    </row>
    <row r="433" spans="2:65" s="126" customFormat="1" ht="28.95" customHeight="1">
      <c r="B433" s="127"/>
      <c r="C433" s="203" t="s">
        <v>518</v>
      </c>
      <c r="D433" s="203" t="s">
        <v>161</v>
      </c>
      <c r="E433" s="204" t="s">
        <v>519</v>
      </c>
      <c r="F433" s="321" t="s">
        <v>520</v>
      </c>
      <c r="G433" s="321"/>
      <c r="H433" s="321"/>
      <c r="I433" s="321"/>
      <c r="J433" s="205" t="s">
        <v>240</v>
      </c>
      <c r="K433" s="206">
        <v>1.792</v>
      </c>
      <c r="L433" s="317">
        <v>0</v>
      </c>
      <c r="M433" s="317"/>
      <c r="N433" s="318">
        <f>ROUND(L433*K433,2)</f>
        <v>0</v>
      </c>
      <c r="O433" s="318"/>
      <c r="P433" s="318"/>
      <c r="Q433" s="318"/>
      <c r="R433" s="130"/>
      <c r="T433" s="207" t="s">
        <v>5</v>
      </c>
      <c r="U433" s="208" t="s">
        <v>40</v>
      </c>
      <c r="V433" s="128"/>
      <c r="W433" s="209">
        <f>V433*K433</f>
        <v>0</v>
      </c>
      <c r="X433" s="209">
        <v>0</v>
      </c>
      <c r="Y433" s="209">
        <f>X433*K433</f>
        <v>0</v>
      </c>
      <c r="Z433" s="209">
        <v>0</v>
      </c>
      <c r="AA433" s="210">
        <f>Z433*K433</f>
        <v>0</v>
      </c>
      <c r="AR433" s="117" t="s">
        <v>165</v>
      </c>
      <c r="AT433" s="117" t="s">
        <v>161</v>
      </c>
      <c r="AU433" s="117" t="s">
        <v>114</v>
      </c>
      <c r="AY433" s="117" t="s">
        <v>160</v>
      </c>
      <c r="BE433" s="174">
        <f>IF(U433="základní",N433,0)</f>
        <v>0</v>
      </c>
      <c r="BF433" s="174">
        <f>IF(U433="snížená",N433,0)</f>
        <v>0</v>
      </c>
      <c r="BG433" s="174">
        <f>IF(U433="zákl. přenesená",N433,0)</f>
        <v>0</v>
      </c>
      <c r="BH433" s="174">
        <f>IF(U433="sníž. přenesená",N433,0)</f>
        <v>0</v>
      </c>
      <c r="BI433" s="174">
        <f>IF(U433="nulová",N433,0)</f>
        <v>0</v>
      </c>
      <c r="BJ433" s="117" t="s">
        <v>83</v>
      </c>
      <c r="BK433" s="174">
        <f>ROUND(L433*K433,2)</f>
        <v>0</v>
      </c>
      <c r="BL433" s="117" t="s">
        <v>165</v>
      </c>
      <c r="BM433" s="117" t="s">
        <v>521</v>
      </c>
    </row>
    <row r="434" spans="2:51" s="216" customFormat="1" ht="20.5" customHeight="1">
      <c r="B434" s="211"/>
      <c r="C434" s="212"/>
      <c r="D434" s="212"/>
      <c r="E434" s="213" t="s">
        <v>5</v>
      </c>
      <c r="F434" s="329" t="s">
        <v>522</v>
      </c>
      <c r="G434" s="330"/>
      <c r="H434" s="330"/>
      <c r="I434" s="330"/>
      <c r="J434" s="212"/>
      <c r="K434" s="214" t="s">
        <v>5</v>
      </c>
      <c r="L434" s="212"/>
      <c r="M434" s="212"/>
      <c r="N434" s="212"/>
      <c r="O434" s="212"/>
      <c r="P434" s="212"/>
      <c r="Q434" s="212"/>
      <c r="R434" s="215"/>
      <c r="T434" s="217"/>
      <c r="U434" s="212"/>
      <c r="V434" s="212"/>
      <c r="W434" s="212"/>
      <c r="X434" s="212"/>
      <c r="Y434" s="212"/>
      <c r="Z434" s="212"/>
      <c r="AA434" s="218"/>
      <c r="AT434" s="219" t="s">
        <v>168</v>
      </c>
      <c r="AU434" s="219" t="s">
        <v>114</v>
      </c>
      <c r="AV434" s="216" t="s">
        <v>83</v>
      </c>
      <c r="AW434" s="216" t="s">
        <v>33</v>
      </c>
      <c r="AX434" s="216" t="s">
        <v>75</v>
      </c>
      <c r="AY434" s="219" t="s">
        <v>160</v>
      </c>
    </row>
    <row r="435" spans="2:51" s="225" customFormat="1" ht="20.5" customHeight="1">
      <c r="B435" s="220"/>
      <c r="C435" s="221"/>
      <c r="D435" s="221"/>
      <c r="E435" s="222" t="s">
        <v>5</v>
      </c>
      <c r="F435" s="333" t="s">
        <v>523</v>
      </c>
      <c r="G435" s="334"/>
      <c r="H435" s="334"/>
      <c r="I435" s="334"/>
      <c r="J435" s="221"/>
      <c r="K435" s="223">
        <v>1.792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34" customFormat="1" ht="20.5" customHeight="1">
      <c r="B436" s="229"/>
      <c r="C436" s="230"/>
      <c r="D436" s="230"/>
      <c r="E436" s="231" t="s">
        <v>5</v>
      </c>
      <c r="F436" s="319" t="s">
        <v>170</v>
      </c>
      <c r="G436" s="320"/>
      <c r="H436" s="320"/>
      <c r="I436" s="320"/>
      <c r="J436" s="230"/>
      <c r="K436" s="232">
        <v>1.792</v>
      </c>
      <c r="L436" s="230"/>
      <c r="M436" s="230"/>
      <c r="N436" s="230"/>
      <c r="O436" s="230"/>
      <c r="P436" s="230"/>
      <c r="Q436" s="230"/>
      <c r="R436" s="233"/>
      <c r="T436" s="235"/>
      <c r="U436" s="230"/>
      <c r="V436" s="230"/>
      <c r="W436" s="230"/>
      <c r="X436" s="230"/>
      <c r="Y436" s="230"/>
      <c r="Z436" s="230"/>
      <c r="AA436" s="236"/>
      <c r="AT436" s="237" t="s">
        <v>168</v>
      </c>
      <c r="AU436" s="237" t="s">
        <v>114</v>
      </c>
      <c r="AV436" s="234" t="s">
        <v>165</v>
      </c>
      <c r="AW436" s="234" t="s">
        <v>33</v>
      </c>
      <c r="AX436" s="234" t="s">
        <v>83</v>
      </c>
      <c r="AY436" s="237" t="s">
        <v>160</v>
      </c>
    </row>
    <row r="437" spans="2:65" s="126" customFormat="1" ht="28.95" customHeight="1">
      <c r="B437" s="127"/>
      <c r="C437" s="203" t="s">
        <v>524</v>
      </c>
      <c r="D437" s="203" t="s">
        <v>161</v>
      </c>
      <c r="E437" s="204" t="s">
        <v>525</v>
      </c>
      <c r="F437" s="321" t="s">
        <v>526</v>
      </c>
      <c r="G437" s="321"/>
      <c r="H437" s="321"/>
      <c r="I437" s="321"/>
      <c r="J437" s="205" t="s">
        <v>240</v>
      </c>
      <c r="K437" s="206">
        <v>14.336</v>
      </c>
      <c r="L437" s="317">
        <v>0</v>
      </c>
      <c r="M437" s="317"/>
      <c r="N437" s="318">
        <f>ROUND(L437*K437,2)</f>
        <v>0</v>
      </c>
      <c r="O437" s="318"/>
      <c r="P437" s="318"/>
      <c r="Q437" s="318"/>
      <c r="R437" s="130"/>
      <c r="T437" s="207" t="s">
        <v>5</v>
      </c>
      <c r="U437" s="208" t="s">
        <v>40</v>
      </c>
      <c r="V437" s="128"/>
      <c r="W437" s="209">
        <f>V437*K437</f>
        <v>0</v>
      </c>
      <c r="X437" s="209">
        <v>0</v>
      </c>
      <c r="Y437" s="209">
        <f>X437*K437</f>
        <v>0</v>
      </c>
      <c r="Z437" s="209">
        <v>0</v>
      </c>
      <c r="AA437" s="210">
        <f>Z437*K437</f>
        <v>0</v>
      </c>
      <c r="AR437" s="117" t="s">
        <v>165</v>
      </c>
      <c r="AT437" s="117" t="s">
        <v>161</v>
      </c>
      <c r="AU437" s="117" t="s">
        <v>114</v>
      </c>
      <c r="AY437" s="117" t="s">
        <v>160</v>
      </c>
      <c r="BE437" s="174">
        <f>IF(U437="základní",N437,0)</f>
        <v>0</v>
      </c>
      <c r="BF437" s="174">
        <f>IF(U437="snížená",N437,0)</f>
        <v>0</v>
      </c>
      <c r="BG437" s="174">
        <f>IF(U437="zákl. přenesená",N437,0)</f>
        <v>0</v>
      </c>
      <c r="BH437" s="174">
        <f>IF(U437="sníž. přenesená",N437,0)</f>
        <v>0</v>
      </c>
      <c r="BI437" s="174">
        <f>IF(U437="nulová",N437,0)</f>
        <v>0</v>
      </c>
      <c r="BJ437" s="117" t="s">
        <v>83</v>
      </c>
      <c r="BK437" s="174">
        <f>ROUND(L437*K437,2)</f>
        <v>0</v>
      </c>
      <c r="BL437" s="117" t="s">
        <v>165</v>
      </c>
      <c r="BM437" s="117" t="s">
        <v>527</v>
      </c>
    </row>
    <row r="438" spans="2:51" s="216" customFormat="1" ht="20.5" customHeight="1">
      <c r="B438" s="211"/>
      <c r="C438" s="212"/>
      <c r="D438" s="212"/>
      <c r="E438" s="213" t="s">
        <v>5</v>
      </c>
      <c r="F438" s="329" t="s">
        <v>522</v>
      </c>
      <c r="G438" s="330"/>
      <c r="H438" s="330"/>
      <c r="I438" s="330"/>
      <c r="J438" s="212"/>
      <c r="K438" s="214" t="s">
        <v>5</v>
      </c>
      <c r="L438" s="212"/>
      <c r="M438" s="212"/>
      <c r="N438" s="212"/>
      <c r="O438" s="212"/>
      <c r="P438" s="212"/>
      <c r="Q438" s="212"/>
      <c r="R438" s="215"/>
      <c r="T438" s="217"/>
      <c r="U438" s="212"/>
      <c r="V438" s="212"/>
      <c r="W438" s="212"/>
      <c r="X438" s="212"/>
      <c r="Y438" s="212"/>
      <c r="Z438" s="212"/>
      <c r="AA438" s="218"/>
      <c r="AT438" s="219" t="s">
        <v>168</v>
      </c>
      <c r="AU438" s="219" t="s">
        <v>114</v>
      </c>
      <c r="AV438" s="216" t="s">
        <v>83</v>
      </c>
      <c r="AW438" s="216" t="s">
        <v>33</v>
      </c>
      <c r="AX438" s="216" t="s">
        <v>75</v>
      </c>
      <c r="AY438" s="219" t="s">
        <v>160</v>
      </c>
    </row>
    <row r="439" spans="2:51" s="225" customFormat="1" ht="20.5" customHeight="1">
      <c r="B439" s="220"/>
      <c r="C439" s="221"/>
      <c r="D439" s="221"/>
      <c r="E439" s="222" t="s">
        <v>5</v>
      </c>
      <c r="F439" s="333" t="s">
        <v>528</v>
      </c>
      <c r="G439" s="334"/>
      <c r="H439" s="334"/>
      <c r="I439" s="334"/>
      <c r="J439" s="221"/>
      <c r="K439" s="223">
        <v>14.336</v>
      </c>
      <c r="L439" s="221"/>
      <c r="M439" s="221"/>
      <c r="N439" s="221"/>
      <c r="O439" s="221"/>
      <c r="P439" s="221"/>
      <c r="Q439" s="221"/>
      <c r="R439" s="224"/>
      <c r="T439" s="226"/>
      <c r="U439" s="221"/>
      <c r="V439" s="221"/>
      <c r="W439" s="221"/>
      <c r="X439" s="221"/>
      <c r="Y439" s="221"/>
      <c r="Z439" s="221"/>
      <c r="AA439" s="227"/>
      <c r="AT439" s="228" t="s">
        <v>168</v>
      </c>
      <c r="AU439" s="228" t="s">
        <v>114</v>
      </c>
      <c r="AV439" s="225" t="s">
        <v>114</v>
      </c>
      <c r="AW439" s="225" t="s">
        <v>33</v>
      </c>
      <c r="AX439" s="225" t="s">
        <v>75</v>
      </c>
      <c r="AY439" s="228" t="s">
        <v>160</v>
      </c>
    </row>
    <row r="440" spans="2:51" s="234" customFormat="1" ht="20.5" customHeight="1">
      <c r="B440" s="229"/>
      <c r="C440" s="230"/>
      <c r="D440" s="230"/>
      <c r="E440" s="231" t="s">
        <v>5</v>
      </c>
      <c r="F440" s="319" t="s">
        <v>170</v>
      </c>
      <c r="G440" s="320"/>
      <c r="H440" s="320"/>
      <c r="I440" s="320"/>
      <c r="J440" s="230"/>
      <c r="K440" s="232">
        <v>14.336</v>
      </c>
      <c r="L440" s="230"/>
      <c r="M440" s="230"/>
      <c r="N440" s="230"/>
      <c r="O440" s="230"/>
      <c r="P440" s="230"/>
      <c r="Q440" s="230"/>
      <c r="R440" s="233"/>
      <c r="T440" s="235"/>
      <c r="U440" s="230"/>
      <c r="V440" s="230"/>
      <c r="W440" s="230"/>
      <c r="X440" s="230"/>
      <c r="Y440" s="230"/>
      <c r="Z440" s="230"/>
      <c r="AA440" s="236"/>
      <c r="AT440" s="237" t="s">
        <v>168</v>
      </c>
      <c r="AU440" s="237" t="s">
        <v>114</v>
      </c>
      <c r="AV440" s="234" t="s">
        <v>165</v>
      </c>
      <c r="AW440" s="234" t="s">
        <v>33</v>
      </c>
      <c r="AX440" s="234" t="s">
        <v>83</v>
      </c>
      <c r="AY440" s="237" t="s">
        <v>160</v>
      </c>
    </row>
    <row r="441" spans="2:65" s="126" customFormat="1" ht="28.95" customHeight="1">
      <c r="B441" s="127"/>
      <c r="C441" s="203" t="s">
        <v>285</v>
      </c>
      <c r="D441" s="203" t="s">
        <v>161</v>
      </c>
      <c r="E441" s="204" t="s">
        <v>529</v>
      </c>
      <c r="F441" s="321" t="s">
        <v>530</v>
      </c>
      <c r="G441" s="321"/>
      <c r="H441" s="321"/>
      <c r="I441" s="321"/>
      <c r="J441" s="205" t="s">
        <v>240</v>
      </c>
      <c r="K441" s="206">
        <v>4.069</v>
      </c>
      <c r="L441" s="317">
        <v>0</v>
      </c>
      <c r="M441" s="317"/>
      <c r="N441" s="318">
        <f>ROUND(L441*K441,2)</f>
        <v>0</v>
      </c>
      <c r="O441" s="318"/>
      <c r="P441" s="318"/>
      <c r="Q441" s="318"/>
      <c r="R441" s="130"/>
      <c r="T441" s="207" t="s">
        <v>5</v>
      </c>
      <c r="U441" s="208" t="s">
        <v>40</v>
      </c>
      <c r="V441" s="128"/>
      <c r="W441" s="209">
        <f>V441*K441</f>
        <v>0</v>
      </c>
      <c r="X441" s="209">
        <v>0</v>
      </c>
      <c r="Y441" s="209">
        <f>X441*K441</f>
        <v>0</v>
      </c>
      <c r="Z441" s="209">
        <v>0</v>
      </c>
      <c r="AA441" s="210">
        <f>Z441*K441</f>
        <v>0</v>
      </c>
      <c r="AR441" s="117" t="s">
        <v>165</v>
      </c>
      <c r="AT441" s="117" t="s">
        <v>161</v>
      </c>
      <c r="AU441" s="117" t="s">
        <v>114</v>
      </c>
      <c r="AY441" s="117" t="s">
        <v>160</v>
      </c>
      <c r="BE441" s="174">
        <f>IF(U441="základní",N441,0)</f>
        <v>0</v>
      </c>
      <c r="BF441" s="174">
        <f>IF(U441="snížená",N441,0)</f>
        <v>0</v>
      </c>
      <c r="BG441" s="174">
        <f>IF(U441="zákl. přenesená",N441,0)</f>
        <v>0</v>
      </c>
      <c r="BH441" s="174">
        <f>IF(U441="sníž. přenesená",N441,0)</f>
        <v>0</v>
      </c>
      <c r="BI441" s="174">
        <f>IF(U441="nulová",N441,0)</f>
        <v>0</v>
      </c>
      <c r="BJ441" s="117" t="s">
        <v>83</v>
      </c>
      <c r="BK441" s="174">
        <f>ROUND(L441*K441,2)</f>
        <v>0</v>
      </c>
      <c r="BL441" s="117" t="s">
        <v>165</v>
      </c>
      <c r="BM441" s="117" t="s">
        <v>531</v>
      </c>
    </row>
    <row r="442" spans="2:51" s="216" customFormat="1" ht="20.5" customHeight="1">
      <c r="B442" s="211"/>
      <c r="C442" s="212"/>
      <c r="D442" s="212"/>
      <c r="E442" s="213" t="s">
        <v>5</v>
      </c>
      <c r="F442" s="329" t="s">
        <v>532</v>
      </c>
      <c r="G442" s="330"/>
      <c r="H442" s="330"/>
      <c r="I442" s="330"/>
      <c r="J442" s="212"/>
      <c r="K442" s="214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221"/>
      <c r="D443" s="221"/>
      <c r="E443" s="222" t="s">
        <v>5</v>
      </c>
      <c r="F443" s="333" t="s">
        <v>533</v>
      </c>
      <c r="G443" s="334"/>
      <c r="H443" s="334"/>
      <c r="I443" s="334"/>
      <c r="J443" s="221"/>
      <c r="K443" s="223">
        <v>3.075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16" customFormat="1" ht="20.5" customHeight="1">
      <c r="B444" s="211"/>
      <c r="C444" s="212"/>
      <c r="D444" s="212"/>
      <c r="E444" s="213" t="s">
        <v>5</v>
      </c>
      <c r="F444" s="331" t="s">
        <v>534</v>
      </c>
      <c r="G444" s="332"/>
      <c r="H444" s="332"/>
      <c r="I444" s="332"/>
      <c r="J444" s="212"/>
      <c r="K444" s="214" t="s">
        <v>5</v>
      </c>
      <c r="L444" s="212"/>
      <c r="M444" s="212"/>
      <c r="N444" s="212"/>
      <c r="O444" s="212"/>
      <c r="P444" s="212"/>
      <c r="Q444" s="212"/>
      <c r="R444" s="215"/>
      <c r="T444" s="217"/>
      <c r="U444" s="212"/>
      <c r="V444" s="212"/>
      <c r="W444" s="212"/>
      <c r="X444" s="212"/>
      <c r="Y444" s="212"/>
      <c r="Z444" s="212"/>
      <c r="AA444" s="218"/>
      <c r="AT444" s="219" t="s">
        <v>168</v>
      </c>
      <c r="AU444" s="219" t="s">
        <v>114</v>
      </c>
      <c r="AV444" s="216" t="s">
        <v>83</v>
      </c>
      <c r="AW444" s="216" t="s">
        <v>33</v>
      </c>
      <c r="AX444" s="216" t="s">
        <v>75</v>
      </c>
      <c r="AY444" s="219" t="s">
        <v>160</v>
      </c>
    </row>
    <row r="445" spans="2:51" s="225" customFormat="1" ht="20.5" customHeight="1">
      <c r="B445" s="220"/>
      <c r="C445" s="221"/>
      <c r="D445" s="221"/>
      <c r="E445" s="222" t="s">
        <v>5</v>
      </c>
      <c r="F445" s="333" t="s">
        <v>535</v>
      </c>
      <c r="G445" s="334"/>
      <c r="H445" s="334"/>
      <c r="I445" s="334"/>
      <c r="J445" s="221"/>
      <c r="K445" s="223">
        <v>0.994</v>
      </c>
      <c r="L445" s="221"/>
      <c r="M445" s="221"/>
      <c r="N445" s="221"/>
      <c r="O445" s="221"/>
      <c r="P445" s="221"/>
      <c r="Q445" s="221"/>
      <c r="R445" s="224"/>
      <c r="T445" s="226"/>
      <c r="U445" s="221"/>
      <c r="V445" s="221"/>
      <c r="W445" s="221"/>
      <c r="X445" s="221"/>
      <c r="Y445" s="221"/>
      <c r="Z445" s="221"/>
      <c r="AA445" s="227"/>
      <c r="AT445" s="228" t="s">
        <v>168</v>
      </c>
      <c r="AU445" s="228" t="s">
        <v>114</v>
      </c>
      <c r="AV445" s="225" t="s">
        <v>114</v>
      </c>
      <c r="AW445" s="225" t="s">
        <v>33</v>
      </c>
      <c r="AX445" s="225" t="s">
        <v>75</v>
      </c>
      <c r="AY445" s="228" t="s">
        <v>160</v>
      </c>
    </row>
    <row r="446" spans="2:51" s="234" customFormat="1" ht="20.5" customHeight="1">
      <c r="B446" s="229"/>
      <c r="C446" s="230"/>
      <c r="D446" s="230"/>
      <c r="E446" s="231" t="s">
        <v>5</v>
      </c>
      <c r="F446" s="319" t="s">
        <v>170</v>
      </c>
      <c r="G446" s="320"/>
      <c r="H446" s="320"/>
      <c r="I446" s="320"/>
      <c r="J446" s="230"/>
      <c r="K446" s="232">
        <v>4.069</v>
      </c>
      <c r="L446" s="230"/>
      <c r="M446" s="230"/>
      <c r="N446" s="230"/>
      <c r="O446" s="230"/>
      <c r="P446" s="230"/>
      <c r="Q446" s="230"/>
      <c r="R446" s="233"/>
      <c r="T446" s="235"/>
      <c r="U446" s="230"/>
      <c r="V446" s="230"/>
      <c r="W446" s="230"/>
      <c r="X446" s="230"/>
      <c r="Y446" s="230"/>
      <c r="Z446" s="230"/>
      <c r="AA446" s="236"/>
      <c r="AT446" s="237" t="s">
        <v>168</v>
      </c>
      <c r="AU446" s="237" t="s">
        <v>114</v>
      </c>
      <c r="AV446" s="234" t="s">
        <v>165</v>
      </c>
      <c r="AW446" s="234" t="s">
        <v>33</v>
      </c>
      <c r="AX446" s="234" t="s">
        <v>83</v>
      </c>
      <c r="AY446" s="237" t="s">
        <v>160</v>
      </c>
    </row>
    <row r="447" spans="2:65" s="126" customFormat="1" ht="28.95" customHeight="1">
      <c r="B447" s="127"/>
      <c r="C447" s="203" t="s">
        <v>536</v>
      </c>
      <c r="D447" s="203" t="s">
        <v>161</v>
      </c>
      <c r="E447" s="204" t="s">
        <v>537</v>
      </c>
      <c r="F447" s="321" t="s">
        <v>538</v>
      </c>
      <c r="G447" s="321"/>
      <c r="H447" s="321"/>
      <c r="I447" s="321"/>
      <c r="J447" s="205" t="s">
        <v>240</v>
      </c>
      <c r="K447" s="206">
        <v>32.552</v>
      </c>
      <c r="L447" s="317">
        <v>0</v>
      </c>
      <c r="M447" s="317"/>
      <c r="N447" s="318">
        <f>ROUND(L447*K447,2)</f>
        <v>0</v>
      </c>
      <c r="O447" s="318"/>
      <c r="P447" s="318"/>
      <c r="Q447" s="318"/>
      <c r="R447" s="130"/>
      <c r="T447" s="207" t="s">
        <v>5</v>
      </c>
      <c r="U447" s="208" t="s">
        <v>40</v>
      </c>
      <c r="V447" s="128"/>
      <c r="W447" s="209">
        <f>V447*K447</f>
        <v>0</v>
      </c>
      <c r="X447" s="209">
        <v>0</v>
      </c>
      <c r="Y447" s="209">
        <f>X447*K447</f>
        <v>0</v>
      </c>
      <c r="Z447" s="209">
        <v>0</v>
      </c>
      <c r="AA447" s="210">
        <f>Z447*K447</f>
        <v>0</v>
      </c>
      <c r="AR447" s="117" t="s">
        <v>165</v>
      </c>
      <c r="AT447" s="117" t="s">
        <v>161</v>
      </c>
      <c r="AU447" s="117" t="s">
        <v>114</v>
      </c>
      <c r="AY447" s="117" t="s">
        <v>160</v>
      </c>
      <c r="BE447" s="174">
        <f>IF(U447="základní",N447,0)</f>
        <v>0</v>
      </c>
      <c r="BF447" s="174">
        <f>IF(U447="snížená",N447,0)</f>
        <v>0</v>
      </c>
      <c r="BG447" s="174">
        <f>IF(U447="zákl. přenesená",N447,0)</f>
        <v>0</v>
      </c>
      <c r="BH447" s="174">
        <f>IF(U447="sníž. přenesená",N447,0)</f>
        <v>0</v>
      </c>
      <c r="BI447" s="174">
        <f>IF(U447="nulová",N447,0)</f>
        <v>0</v>
      </c>
      <c r="BJ447" s="117" t="s">
        <v>83</v>
      </c>
      <c r="BK447" s="174">
        <f>ROUND(L447*K447,2)</f>
        <v>0</v>
      </c>
      <c r="BL447" s="117" t="s">
        <v>165</v>
      </c>
      <c r="BM447" s="117" t="s">
        <v>539</v>
      </c>
    </row>
    <row r="448" spans="2:51" s="216" customFormat="1" ht="20.5" customHeight="1">
      <c r="B448" s="211"/>
      <c r="C448" s="212"/>
      <c r="D448" s="212"/>
      <c r="E448" s="213" t="s">
        <v>5</v>
      </c>
      <c r="F448" s="329" t="s">
        <v>532</v>
      </c>
      <c r="G448" s="330"/>
      <c r="H448" s="330"/>
      <c r="I448" s="330"/>
      <c r="J448" s="212"/>
      <c r="K448" s="214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221"/>
      <c r="D449" s="221"/>
      <c r="E449" s="222" t="s">
        <v>5</v>
      </c>
      <c r="F449" s="333" t="s">
        <v>540</v>
      </c>
      <c r="G449" s="334"/>
      <c r="H449" s="334"/>
      <c r="I449" s="334"/>
      <c r="J449" s="221"/>
      <c r="K449" s="223">
        <v>24.6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16" customFormat="1" ht="20.5" customHeight="1">
      <c r="B450" s="211"/>
      <c r="C450" s="212"/>
      <c r="D450" s="212"/>
      <c r="E450" s="213" t="s">
        <v>5</v>
      </c>
      <c r="F450" s="331" t="s">
        <v>534</v>
      </c>
      <c r="G450" s="332"/>
      <c r="H450" s="332"/>
      <c r="I450" s="332"/>
      <c r="J450" s="212"/>
      <c r="K450" s="214" t="s">
        <v>5</v>
      </c>
      <c r="L450" s="212"/>
      <c r="M450" s="212"/>
      <c r="N450" s="212"/>
      <c r="O450" s="212"/>
      <c r="P450" s="212"/>
      <c r="Q450" s="212"/>
      <c r="R450" s="215"/>
      <c r="T450" s="217"/>
      <c r="U450" s="212"/>
      <c r="V450" s="212"/>
      <c r="W450" s="212"/>
      <c r="X450" s="212"/>
      <c r="Y450" s="212"/>
      <c r="Z450" s="212"/>
      <c r="AA450" s="218"/>
      <c r="AT450" s="219" t="s">
        <v>168</v>
      </c>
      <c r="AU450" s="219" t="s">
        <v>114</v>
      </c>
      <c r="AV450" s="216" t="s">
        <v>83</v>
      </c>
      <c r="AW450" s="216" t="s">
        <v>33</v>
      </c>
      <c r="AX450" s="216" t="s">
        <v>75</v>
      </c>
      <c r="AY450" s="219" t="s">
        <v>160</v>
      </c>
    </row>
    <row r="451" spans="2:51" s="225" customFormat="1" ht="20.5" customHeight="1">
      <c r="B451" s="220"/>
      <c r="C451" s="221"/>
      <c r="D451" s="221"/>
      <c r="E451" s="222" t="s">
        <v>5</v>
      </c>
      <c r="F451" s="333" t="s">
        <v>541</v>
      </c>
      <c r="G451" s="334"/>
      <c r="H451" s="334"/>
      <c r="I451" s="334"/>
      <c r="J451" s="221"/>
      <c r="K451" s="223">
        <v>7.952</v>
      </c>
      <c r="L451" s="221"/>
      <c r="M451" s="221"/>
      <c r="N451" s="221"/>
      <c r="O451" s="221"/>
      <c r="P451" s="221"/>
      <c r="Q451" s="221"/>
      <c r="R451" s="224"/>
      <c r="T451" s="226"/>
      <c r="U451" s="221"/>
      <c r="V451" s="221"/>
      <c r="W451" s="221"/>
      <c r="X451" s="221"/>
      <c r="Y451" s="221"/>
      <c r="Z451" s="221"/>
      <c r="AA451" s="227"/>
      <c r="AT451" s="228" t="s">
        <v>168</v>
      </c>
      <c r="AU451" s="228" t="s">
        <v>114</v>
      </c>
      <c r="AV451" s="225" t="s">
        <v>114</v>
      </c>
      <c r="AW451" s="225" t="s">
        <v>33</v>
      </c>
      <c r="AX451" s="225" t="s">
        <v>75</v>
      </c>
      <c r="AY451" s="228" t="s">
        <v>160</v>
      </c>
    </row>
    <row r="452" spans="2:51" s="234" customFormat="1" ht="20.5" customHeight="1">
      <c r="B452" s="229"/>
      <c r="C452" s="230"/>
      <c r="D452" s="230"/>
      <c r="E452" s="231" t="s">
        <v>5</v>
      </c>
      <c r="F452" s="319" t="s">
        <v>170</v>
      </c>
      <c r="G452" s="320"/>
      <c r="H452" s="320"/>
      <c r="I452" s="320"/>
      <c r="J452" s="230"/>
      <c r="K452" s="232">
        <v>32.552</v>
      </c>
      <c r="L452" s="230"/>
      <c r="M452" s="230"/>
      <c r="N452" s="230"/>
      <c r="O452" s="230"/>
      <c r="P452" s="230"/>
      <c r="Q452" s="230"/>
      <c r="R452" s="233"/>
      <c r="T452" s="235"/>
      <c r="U452" s="230"/>
      <c r="V452" s="230"/>
      <c r="W452" s="230"/>
      <c r="X452" s="230"/>
      <c r="Y452" s="230"/>
      <c r="Z452" s="230"/>
      <c r="AA452" s="236"/>
      <c r="AT452" s="237" t="s">
        <v>168</v>
      </c>
      <c r="AU452" s="237" t="s">
        <v>114</v>
      </c>
      <c r="AV452" s="234" t="s">
        <v>165</v>
      </c>
      <c r="AW452" s="234" t="s">
        <v>33</v>
      </c>
      <c r="AX452" s="234" t="s">
        <v>83</v>
      </c>
      <c r="AY452" s="237" t="s">
        <v>160</v>
      </c>
    </row>
    <row r="453" spans="2:65" s="126" customFormat="1" ht="28.95" customHeight="1">
      <c r="B453" s="127"/>
      <c r="C453" s="203" t="s">
        <v>542</v>
      </c>
      <c r="D453" s="203" t="s">
        <v>161</v>
      </c>
      <c r="E453" s="204" t="s">
        <v>543</v>
      </c>
      <c r="F453" s="321" t="s">
        <v>544</v>
      </c>
      <c r="G453" s="321"/>
      <c r="H453" s="321"/>
      <c r="I453" s="321"/>
      <c r="J453" s="205" t="s">
        <v>240</v>
      </c>
      <c r="K453" s="206">
        <v>5.861</v>
      </c>
      <c r="L453" s="317">
        <v>0</v>
      </c>
      <c r="M453" s="317"/>
      <c r="N453" s="318">
        <f>ROUND(L453*K453,2)</f>
        <v>0</v>
      </c>
      <c r="O453" s="318"/>
      <c r="P453" s="318"/>
      <c r="Q453" s="318"/>
      <c r="R453" s="130"/>
      <c r="T453" s="207" t="s">
        <v>5</v>
      </c>
      <c r="U453" s="208" t="s">
        <v>40</v>
      </c>
      <c r="V453" s="128"/>
      <c r="W453" s="209">
        <f>V453*K453</f>
        <v>0</v>
      </c>
      <c r="X453" s="209">
        <v>0</v>
      </c>
      <c r="Y453" s="209">
        <f>X453*K453</f>
        <v>0</v>
      </c>
      <c r="Z453" s="209">
        <v>0</v>
      </c>
      <c r="AA453" s="210">
        <f>Z453*K453</f>
        <v>0</v>
      </c>
      <c r="AR453" s="117" t="s">
        <v>165</v>
      </c>
      <c r="AT453" s="117" t="s">
        <v>161</v>
      </c>
      <c r="AU453" s="117" t="s">
        <v>114</v>
      </c>
      <c r="AY453" s="117" t="s">
        <v>160</v>
      </c>
      <c r="BE453" s="174">
        <f>IF(U453="základní",N453,0)</f>
        <v>0</v>
      </c>
      <c r="BF453" s="174">
        <f>IF(U453="snížená",N453,0)</f>
        <v>0</v>
      </c>
      <c r="BG453" s="174">
        <f>IF(U453="zákl. přenesená",N453,0)</f>
        <v>0</v>
      </c>
      <c r="BH453" s="174">
        <f>IF(U453="sníž. přenesená",N453,0)</f>
        <v>0</v>
      </c>
      <c r="BI453" s="174">
        <f>IF(U453="nulová",N453,0)</f>
        <v>0</v>
      </c>
      <c r="BJ453" s="117" t="s">
        <v>83</v>
      </c>
      <c r="BK453" s="174">
        <f>ROUND(L453*K453,2)</f>
        <v>0</v>
      </c>
      <c r="BL453" s="117" t="s">
        <v>165</v>
      </c>
      <c r="BM453" s="117" t="s">
        <v>545</v>
      </c>
    </row>
    <row r="454" spans="2:65" s="126" customFormat="1" ht="28.95" customHeight="1">
      <c r="B454" s="127"/>
      <c r="C454" s="203" t="s">
        <v>546</v>
      </c>
      <c r="D454" s="203" t="s">
        <v>161</v>
      </c>
      <c r="E454" s="204" t="s">
        <v>547</v>
      </c>
      <c r="F454" s="321" t="s">
        <v>548</v>
      </c>
      <c r="G454" s="321"/>
      <c r="H454" s="321"/>
      <c r="I454" s="321"/>
      <c r="J454" s="205" t="s">
        <v>240</v>
      </c>
      <c r="K454" s="206">
        <v>4.069</v>
      </c>
      <c r="L454" s="317">
        <v>0</v>
      </c>
      <c r="M454" s="317"/>
      <c r="N454" s="318">
        <f>ROUND(L454*K454,2)</f>
        <v>0</v>
      </c>
      <c r="O454" s="318"/>
      <c r="P454" s="318"/>
      <c r="Q454" s="318"/>
      <c r="R454" s="130"/>
      <c r="T454" s="207" t="s">
        <v>5</v>
      </c>
      <c r="U454" s="208" t="s">
        <v>40</v>
      </c>
      <c r="V454" s="128"/>
      <c r="W454" s="209">
        <f>V454*K454</f>
        <v>0</v>
      </c>
      <c r="X454" s="209">
        <v>0</v>
      </c>
      <c r="Y454" s="209">
        <f>X454*K454</f>
        <v>0</v>
      </c>
      <c r="Z454" s="209">
        <v>0</v>
      </c>
      <c r="AA454" s="210">
        <f>Z454*K454</f>
        <v>0</v>
      </c>
      <c r="AR454" s="117" t="s">
        <v>165</v>
      </c>
      <c r="AT454" s="117" t="s">
        <v>161</v>
      </c>
      <c r="AU454" s="117" t="s">
        <v>114</v>
      </c>
      <c r="AY454" s="117" t="s">
        <v>160</v>
      </c>
      <c r="BE454" s="174">
        <f>IF(U454="základní",N454,0)</f>
        <v>0</v>
      </c>
      <c r="BF454" s="174">
        <f>IF(U454="snížená",N454,0)</f>
        <v>0</v>
      </c>
      <c r="BG454" s="174">
        <f>IF(U454="zákl. přenesená",N454,0)</f>
        <v>0</v>
      </c>
      <c r="BH454" s="174">
        <f>IF(U454="sníž. přenesená",N454,0)</f>
        <v>0</v>
      </c>
      <c r="BI454" s="174">
        <f>IF(U454="nulová",N454,0)</f>
        <v>0</v>
      </c>
      <c r="BJ454" s="117" t="s">
        <v>83</v>
      </c>
      <c r="BK454" s="174">
        <f>ROUND(L454*K454,2)</f>
        <v>0</v>
      </c>
      <c r="BL454" s="117" t="s">
        <v>165</v>
      </c>
      <c r="BM454" s="117" t="s">
        <v>549</v>
      </c>
    </row>
    <row r="455" spans="2:51" s="216" customFormat="1" ht="20.5" customHeight="1">
      <c r="B455" s="211"/>
      <c r="C455" s="212"/>
      <c r="D455" s="212"/>
      <c r="E455" s="213" t="s">
        <v>5</v>
      </c>
      <c r="F455" s="329" t="s">
        <v>532</v>
      </c>
      <c r="G455" s="330"/>
      <c r="H455" s="330"/>
      <c r="I455" s="330"/>
      <c r="J455" s="212"/>
      <c r="K455" s="214" t="s">
        <v>5</v>
      </c>
      <c r="L455" s="212"/>
      <c r="M455" s="212"/>
      <c r="N455" s="212"/>
      <c r="O455" s="212"/>
      <c r="P455" s="212"/>
      <c r="Q455" s="212"/>
      <c r="R455" s="215"/>
      <c r="T455" s="217"/>
      <c r="U455" s="212"/>
      <c r="V455" s="212"/>
      <c r="W455" s="212"/>
      <c r="X455" s="212"/>
      <c r="Y455" s="212"/>
      <c r="Z455" s="212"/>
      <c r="AA455" s="218"/>
      <c r="AT455" s="219" t="s">
        <v>168</v>
      </c>
      <c r="AU455" s="219" t="s">
        <v>114</v>
      </c>
      <c r="AV455" s="216" t="s">
        <v>83</v>
      </c>
      <c r="AW455" s="216" t="s">
        <v>33</v>
      </c>
      <c r="AX455" s="216" t="s">
        <v>75</v>
      </c>
      <c r="AY455" s="219" t="s">
        <v>160</v>
      </c>
    </row>
    <row r="456" spans="2:51" s="225" customFormat="1" ht="20.5" customHeight="1">
      <c r="B456" s="220"/>
      <c r="C456" s="221"/>
      <c r="D456" s="221"/>
      <c r="E456" s="222" t="s">
        <v>5</v>
      </c>
      <c r="F456" s="333" t="s">
        <v>533</v>
      </c>
      <c r="G456" s="334"/>
      <c r="H456" s="334"/>
      <c r="I456" s="334"/>
      <c r="J456" s="221"/>
      <c r="K456" s="223">
        <v>3.075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16" customFormat="1" ht="20.5" customHeight="1">
      <c r="B457" s="211"/>
      <c r="C457" s="212"/>
      <c r="D457" s="212"/>
      <c r="E457" s="213" t="s">
        <v>5</v>
      </c>
      <c r="F457" s="331" t="s">
        <v>534</v>
      </c>
      <c r="G457" s="332"/>
      <c r="H457" s="332"/>
      <c r="I457" s="332"/>
      <c r="J457" s="212"/>
      <c r="K457" s="214" t="s">
        <v>5</v>
      </c>
      <c r="L457" s="212"/>
      <c r="M457" s="212"/>
      <c r="N457" s="212"/>
      <c r="O457" s="212"/>
      <c r="P457" s="212"/>
      <c r="Q457" s="212"/>
      <c r="R457" s="215"/>
      <c r="T457" s="217"/>
      <c r="U457" s="212"/>
      <c r="V457" s="212"/>
      <c r="W457" s="212"/>
      <c r="X457" s="212"/>
      <c r="Y457" s="212"/>
      <c r="Z457" s="212"/>
      <c r="AA457" s="218"/>
      <c r="AT457" s="219" t="s">
        <v>168</v>
      </c>
      <c r="AU457" s="219" t="s">
        <v>114</v>
      </c>
      <c r="AV457" s="216" t="s">
        <v>83</v>
      </c>
      <c r="AW457" s="216" t="s">
        <v>33</v>
      </c>
      <c r="AX457" s="216" t="s">
        <v>75</v>
      </c>
      <c r="AY457" s="219" t="s">
        <v>160</v>
      </c>
    </row>
    <row r="458" spans="2:51" s="225" customFormat="1" ht="20.5" customHeight="1">
      <c r="B458" s="220"/>
      <c r="C458" s="221"/>
      <c r="D458" s="221"/>
      <c r="E458" s="222" t="s">
        <v>5</v>
      </c>
      <c r="F458" s="333" t="s">
        <v>535</v>
      </c>
      <c r="G458" s="334"/>
      <c r="H458" s="334"/>
      <c r="I458" s="334"/>
      <c r="J458" s="221"/>
      <c r="K458" s="223">
        <v>0.994</v>
      </c>
      <c r="L458" s="221"/>
      <c r="M458" s="221"/>
      <c r="N458" s="221"/>
      <c r="O458" s="221"/>
      <c r="P458" s="221"/>
      <c r="Q458" s="221"/>
      <c r="R458" s="224"/>
      <c r="T458" s="226"/>
      <c r="U458" s="221"/>
      <c r="V458" s="221"/>
      <c r="W458" s="221"/>
      <c r="X458" s="221"/>
      <c r="Y458" s="221"/>
      <c r="Z458" s="221"/>
      <c r="AA458" s="227"/>
      <c r="AT458" s="228" t="s">
        <v>168</v>
      </c>
      <c r="AU458" s="228" t="s">
        <v>114</v>
      </c>
      <c r="AV458" s="225" t="s">
        <v>114</v>
      </c>
      <c r="AW458" s="225" t="s">
        <v>33</v>
      </c>
      <c r="AX458" s="225" t="s">
        <v>75</v>
      </c>
      <c r="AY458" s="228" t="s">
        <v>160</v>
      </c>
    </row>
    <row r="459" spans="2:51" s="234" customFormat="1" ht="20.5" customHeight="1">
      <c r="B459" s="229"/>
      <c r="C459" s="230"/>
      <c r="D459" s="230"/>
      <c r="E459" s="231" t="s">
        <v>5</v>
      </c>
      <c r="F459" s="319" t="s">
        <v>170</v>
      </c>
      <c r="G459" s="320"/>
      <c r="H459" s="320"/>
      <c r="I459" s="320"/>
      <c r="J459" s="230"/>
      <c r="K459" s="232">
        <v>4.069</v>
      </c>
      <c r="L459" s="230"/>
      <c r="M459" s="230"/>
      <c r="N459" s="230"/>
      <c r="O459" s="230"/>
      <c r="P459" s="230"/>
      <c r="Q459" s="230"/>
      <c r="R459" s="233"/>
      <c r="T459" s="235"/>
      <c r="U459" s="230"/>
      <c r="V459" s="230"/>
      <c r="W459" s="230"/>
      <c r="X459" s="230"/>
      <c r="Y459" s="230"/>
      <c r="Z459" s="230"/>
      <c r="AA459" s="236"/>
      <c r="AT459" s="237" t="s">
        <v>168</v>
      </c>
      <c r="AU459" s="237" t="s">
        <v>114</v>
      </c>
      <c r="AV459" s="234" t="s">
        <v>165</v>
      </c>
      <c r="AW459" s="234" t="s">
        <v>33</v>
      </c>
      <c r="AX459" s="234" t="s">
        <v>83</v>
      </c>
      <c r="AY459" s="237" t="s">
        <v>160</v>
      </c>
    </row>
    <row r="460" spans="2:65" s="126" customFormat="1" ht="28.95" customHeight="1">
      <c r="B460" s="127"/>
      <c r="C460" s="203" t="s">
        <v>550</v>
      </c>
      <c r="D460" s="203" t="s">
        <v>161</v>
      </c>
      <c r="E460" s="204" t="s">
        <v>551</v>
      </c>
      <c r="F460" s="321" t="s">
        <v>552</v>
      </c>
      <c r="G460" s="321"/>
      <c r="H460" s="321"/>
      <c r="I460" s="321"/>
      <c r="J460" s="205" t="s">
        <v>240</v>
      </c>
      <c r="K460" s="206">
        <v>1.792</v>
      </c>
      <c r="L460" s="317">
        <v>0</v>
      </c>
      <c r="M460" s="317"/>
      <c r="N460" s="318">
        <f>ROUND(L460*K460,2)</f>
        <v>0</v>
      </c>
      <c r="O460" s="318"/>
      <c r="P460" s="318"/>
      <c r="Q460" s="318"/>
      <c r="R460" s="130"/>
      <c r="T460" s="207" t="s">
        <v>5</v>
      </c>
      <c r="U460" s="208" t="s">
        <v>40</v>
      </c>
      <c r="V460" s="128"/>
      <c r="W460" s="209">
        <f>V460*K460</f>
        <v>0</v>
      </c>
      <c r="X460" s="209">
        <v>0</v>
      </c>
      <c r="Y460" s="209">
        <f>X460*K460</f>
        <v>0</v>
      </c>
      <c r="Z460" s="209">
        <v>0</v>
      </c>
      <c r="AA460" s="210">
        <f>Z460*K460</f>
        <v>0</v>
      </c>
      <c r="AR460" s="117" t="s">
        <v>165</v>
      </c>
      <c r="AT460" s="117" t="s">
        <v>161</v>
      </c>
      <c r="AU460" s="117" t="s">
        <v>114</v>
      </c>
      <c r="AY460" s="117" t="s">
        <v>160</v>
      </c>
      <c r="BE460" s="174">
        <f>IF(U460="základní",N460,0)</f>
        <v>0</v>
      </c>
      <c r="BF460" s="174">
        <f>IF(U460="snížená",N460,0)</f>
        <v>0</v>
      </c>
      <c r="BG460" s="174">
        <f>IF(U460="zákl. přenesená",N460,0)</f>
        <v>0</v>
      </c>
      <c r="BH460" s="174">
        <f>IF(U460="sníž. přenesená",N460,0)</f>
        <v>0</v>
      </c>
      <c r="BI460" s="174">
        <f>IF(U460="nulová",N460,0)</f>
        <v>0</v>
      </c>
      <c r="BJ460" s="117" t="s">
        <v>83</v>
      </c>
      <c r="BK460" s="174">
        <f>ROUND(L460*K460,2)</f>
        <v>0</v>
      </c>
      <c r="BL460" s="117" t="s">
        <v>165</v>
      </c>
      <c r="BM460" s="117" t="s">
        <v>553</v>
      </c>
    </row>
    <row r="461" spans="2:51" s="216" customFormat="1" ht="20.5" customHeight="1">
      <c r="B461" s="211"/>
      <c r="C461" s="212"/>
      <c r="D461" s="212"/>
      <c r="E461" s="213" t="s">
        <v>5</v>
      </c>
      <c r="F461" s="329" t="s">
        <v>554</v>
      </c>
      <c r="G461" s="330"/>
      <c r="H461" s="330"/>
      <c r="I461" s="330"/>
      <c r="J461" s="212"/>
      <c r="K461" s="214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25" customFormat="1" ht="20.5" customHeight="1">
      <c r="B462" s="220"/>
      <c r="C462" s="221"/>
      <c r="D462" s="221"/>
      <c r="E462" s="222" t="s">
        <v>5</v>
      </c>
      <c r="F462" s="333" t="s">
        <v>523</v>
      </c>
      <c r="G462" s="334"/>
      <c r="H462" s="334"/>
      <c r="I462" s="334"/>
      <c r="J462" s="221"/>
      <c r="K462" s="223">
        <v>1.792</v>
      </c>
      <c r="L462" s="221"/>
      <c r="M462" s="221"/>
      <c r="N462" s="221"/>
      <c r="O462" s="221"/>
      <c r="P462" s="221"/>
      <c r="Q462" s="221"/>
      <c r="R462" s="224"/>
      <c r="T462" s="226"/>
      <c r="U462" s="221"/>
      <c r="V462" s="221"/>
      <c r="W462" s="221"/>
      <c r="X462" s="221"/>
      <c r="Y462" s="221"/>
      <c r="Z462" s="221"/>
      <c r="AA462" s="227"/>
      <c r="AT462" s="228" t="s">
        <v>168</v>
      </c>
      <c r="AU462" s="228" t="s">
        <v>114</v>
      </c>
      <c r="AV462" s="225" t="s">
        <v>114</v>
      </c>
      <c r="AW462" s="225" t="s">
        <v>33</v>
      </c>
      <c r="AX462" s="225" t="s">
        <v>75</v>
      </c>
      <c r="AY462" s="228" t="s">
        <v>160</v>
      </c>
    </row>
    <row r="463" spans="2:51" s="234" customFormat="1" ht="20.5" customHeight="1">
      <c r="B463" s="229"/>
      <c r="C463" s="230"/>
      <c r="D463" s="230"/>
      <c r="E463" s="231" t="s">
        <v>5</v>
      </c>
      <c r="F463" s="319" t="s">
        <v>170</v>
      </c>
      <c r="G463" s="320"/>
      <c r="H463" s="320"/>
      <c r="I463" s="320"/>
      <c r="J463" s="230"/>
      <c r="K463" s="232">
        <v>1.792</v>
      </c>
      <c r="L463" s="230"/>
      <c r="M463" s="230"/>
      <c r="N463" s="230"/>
      <c r="O463" s="230"/>
      <c r="P463" s="230"/>
      <c r="Q463" s="230"/>
      <c r="R463" s="233"/>
      <c r="T463" s="235"/>
      <c r="U463" s="230"/>
      <c r="V463" s="230"/>
      <c r="W463" s="230"/>
      <c r="X463" s="230"/>
      <c r="Y463" s="230"/>
      <c r="Z463" s="230"/>
      <c r="AA463" s="236"/>
      <c r="AT463" s="237" t="s">
        <v>168</v>
      </c>
      <c r="AU463" s="237" t="s">
        <v>114</v>
      </c>
      <c r="AV463" s="234" t="s">
        <v>165</v>
      </c>
      <c r="AW463" s="234" t="s">
        <v>33</v>
      </c>
      <c r="AX463" s="234" t="s">
        <v>83</v>
      </c>
      <c r="AY463" s="237" t="s">
        <v>160</v>
      </c>
    </row>
    <row r="464" spans="2:63" s="195" customFormat="1" ht="37.4" customHeight="1">
      <c r="B464" s="191"/>
      <c r="C464" s="192"/>
      <c r="D464" s="193" t="s">
        <v>134</v>
      </c>
      <c r="E464" s="193"/>
      <c r="F464" s="193"/>
      <c r="G464" s="193"/>
      <c r="H464" s="193"/>
      <c r="I464" s="193"/>
      <c r="J464" s="193"/>
      <c r="K464" s="193"/>
      <c r="L464" s="193"/>
      <c r="M464" s="193"/>
      <c r="N464" s="335">
        <f>BK464</f>
        <v>0</v>
      </c>
      <c r="O464" s="336"/>
      <c r="P464" s="336"/>
      <c r="Q464" s="336"/>
      <c r="R464" s="194"/>
      <c r="T464" s="196"/>
      <c r="U464" s="192"/>
      <c r="V464" s="192"/>
      <c r="W464" s="197">
        <f>W465</f>
        <v>0</v>
      </c>
      <c r="X464" s="192"/>
      <c r="Y464" s="197">
        <f>Y465</f>
        <v>0</v>
      </c>
      <c r="Z464" s="192"/>
      <c r="AA464" s="198">
        <f>AA465</f>
        <v>0</v>
      </c>
      <c r="AR464" s="199" t="s">
        <v>165</v>
      </c>
      <c r="AT464" s="200" t="s">
        <v>74</v>
      </c>
      <c r="AU464" s="200" t="s">
        <v>75</v>
      </c>
      <c r="AY464" s="199" t="s">
        <v>160</v>
      </c>
      <c r="BK464" s="201">
        <f>BK465</f>
        <v>0</v>
      </c>
    </row>
    <row r="465" spans="2:63" s="195" customFormat="1" ht="19.85" customHeight="1">
      <c r="B465" s="191"/>
      <c r="C465" s="192"/>
      <c r="D465" s="202" t="s">
        <v>135</v>
      </c>
      <c r="E465" s="202"/>
      <c r="F465" s="202"/>
      <c r="G465" s="202"/>
      <c r="H465" s="202"/>
      <c r="I465" s="202"/>
      <c r="J465" s="202"/>
      <c r="K465" s="202"/>
      <c r="L465" s="202"/>
      <c r="M465" s="202"/>
      <c r="N465" s="313">
        <f>BK465</f>
        <v>0</v>
      </c>
      <c r="O465" s="314"/>
      <c r="P465" s="314"/>
      <c r="Q465" s="314"/>
      <c r="R465" s="194"/>
      <c r="T465" s="196"/>
      <c r="U465" s="192"/>
      <c r="V465" s="192"/>
      <c r="W465" s="197">
        <f>SUM(W466:W484)</f>
        <v>0</v>
      </c>
      <c r="X465" s="192"/>
      <c r="Y465" s="197">
        <f>SUM(Y466:Y484)</f>
        <v>0</v>
      </c>
      <c r="Z465" s="192"/>
      <c r="AA465" s="198">
        <f>SUM(AA466:AA484)</f>
        <v>0</v>
      </c>
      <c r="AR465" s="199" t="s">
        <v>165</v>
      </c>
      <c r="AT465" s="200" t="s">
        <v>74</v>
      </c>
      <c r="AU465" s="200" t="s">
        <v>83</v>
      </c>
      <c r="AY465" s="199" t="s">
        <v>160</v>
      </c>
      <c r="BK465" s="201">
        <f>SUM(BK466:BK484)</f>
        <v>0</v>
      </c>
    </row>
    <row r="466" spans="2:65" s="126" customFormat="1" ht="20.5" customHeight="1">
      <c r="B466" s="127"/>
      <c r="C466" s="203" t="s">
        <v>555</v>
      </c>
      <c r="D466" s="203" t="s">
        <v>161</v>
      </c>
      <c r="E466" s="204" t="s">
        <v>556</v>
      </c>
      <c r="F466" s="321" t="s">
        <v>557</v>
      </c>
      <c r="G466" s="321"/>
      <c r="H466" s="321"/>
      <c r="I466" s="321"/>
      <c r="J466" s="205" t="s">
        <v>403</v>
      </c>
      <c r="K466" s="206">
        <v>1</v>
      </c>
      <c r="L466" s="317">
        <v>0</v>
      </c>
      <c r="M466" s="317"/>
      <c r="N466" s="318">
        <f>ROUND(L466*K466,2)</f>
        <v>0</v>
      </c>
      <c r="O466" s="318"/>
      <c r="P466" s="318"/>
      <c r="Q466" s="318"/>
      <c r="R466" s="130"/>
      <c r="T466" s="207" t="s">
        <v>5</v>
      </c>
      <c r="U466" s="208" t="s">
        <v>40</v>
      </c>
      <c r="V466" s="128"/>
      <c r="W466" s="209">
        <f>V466*K466</f>
        <v>0</v>
      </c>
      <c r="X466" s="209">
        <v>0</v>
      </c>
      <c r="Y466" s="209">
        <f>X466*K466</f>
        <v>0</v>
      </c>
      <c r="Z466" s="209">
        <v>0</v>
      </c>
      <c r="AA466" s="210">
        <f>Z466*K466</f>
        <v>0</v>
      </c>
      <c r="AR466" s="117" t="s">
        <v>558</v>
      </c>
      <c r="AT466" s="117" t="s">
        <v>161</v>
      </c>
      <c r="AU466" s="117" t="s">
        <v>114</v>
      </c>
      <c r="AY466" s="117" t="s">
        <v>160</v>
      </c>
      <c r="BE466" s="174">
        <f>IF(U466="základní",N466,0)</f>
        <v>0</v>
      </c>
      <c r="BF466" s="174">
        <f>IF(U466="snížená",N466,0)</f>
        <v>0</v>
      </c>
      <c r="BG466" s="174">
        <f>IF(U466="zákl. přenesená",N466,0)</f>
        <v>0</v>
      </c>
      <c r="BH466" s="174">
        <f>IF(U466="sníž. přenesená",N466,0)</f>
        <v>0</v>
      </c>
      <c r="BI466" s="174">
        <f>IF(U466="nulová",N466,0)</f>
        <v>0</v>
      </c>
      <c r="BJ466" s="117" t="s">
        <v>83</v>
      </c>
      <c r="BK466" s="174">
        <f>ROUND(L466*K466,2)</f>
        <v>0</v>
      </c>
      <c r="BL466" s="117" t="s">
        <v>558</v>
      </c>
      <c r="BM466" s="117" t="s">
        <v>559</v>
      </c>
    </row>
    <row r="467" spans="2:65" s="126" customFormat="1" ht="20.5" customHeight="1">
      <c r="B467" s="127"/>
      <c r="C467" s="203" t="s">
        <v>560</v>
      </c>
      <c r="D467" s="203" t="s">
        <v>161</v>
      </c>
      <c r="E467" s="204" t="s">
        <v>561</v>
      </c>
      <c r="F467" s="321" t="s">
        <v>562</v>
      </c>
      <c r="G467" s="321"/>
      <c r="H467" s="321"/>
      <c r="I467" s="321"/>
      <c r="J467" s="205" t="s">
        <v>403</v>
      </c>
      <c r="K467" s="206">
        <v>1</v>
      </c>
      <c r="L467" s="317">
        <v>0</v>
      </c>
      <c r="M467" s="317"/>
      <c r="N467" s="318">
        <f>ROUND(L467*K467,2)</f>
        <v>0</v>
      </c>
      <c r="O467" s="318"/>
      <c r="P467" s="318"/>
      <c r="Q467" s="318"/>
      <c r="R467" s="130"/>
      <c r="T467" s="207" t="s">
        <v>5</v>
      </c>
      <c r="U467" s="208" t="s">
        <v>40</v>
      </c>
      <c r="V467" s="128"/>
      <c r="W467" s="209">
        <f>V467*K467</f>
        <v>0</v>
      </c>
      <c r="X467" s="209">
        <v>0</v>
      </c>
      <c r="Y467" s="209">
        <f>X467*K467</f>
        <v>0</v>
      </c>
      <c r="Z467" s="209">
        <v>0</v>
      </c>
      <c r="AA467" s="210">
        <f>Z467*K467</f>
        <v>0</v>
      </c>
      <c r="AR467" s="117" t="s">
        <v>558</v>
      </c>
      <c r="AT467" s="117" t="s">
        <v>161</v>
      </c>
      <c r="AU467" s="117" t="s">
        <v>114</v>
      </c>
      <c r="AY467" s="117" t="s">
        <v>160</v>
      </c>
      <c r="BE467" s="174">
        <f>IF(U467="základní",N467,0)</f>
        <v>0</v>
      </c>
      <c r="BF467" s="174">
        <f>IF(U467="snížená",N467,0)</f>
        <v>0</v>
      </c>
      <c r="BG467" s="174">
        <f>IF(U467="zákl. přenesená",N467,0)</f>
        <v>0</v>
      </c>
      <c r="BH467" s="174">
        <f>IF(U467="sníž. přenesená",N467,0)</f>
        <v>0</v>
      </c>
      <c r="BI467" s="174">
        <f>IF(U467="nulová",N467,0)</f>
        <v>0</v>
      </c>
      <c r="BJ467" s="117" t="s">
        <v>83</v>
      </c>
      <c r="BK467" s="174">
        <f>ROUND(L467*K467,2)</f>
        <v>0</v>
      </c>
      <c r="BL467" s="117" t="s">
        <v>558</v>
      </c>
      <c r="BM467" s="117" t="s">
        <v>563</v>
      </c>
    </row>
    <row r="468" spans="2:51" s="216" customFormat="1" ht="40.15" customHeight="1">
      <c r="B468" s="211"/>
      <c r="C468" s="212"/>
      <c r="D468" s="212"/>
      <c r="E468" s="213" t="s">
        <v>5</v>
      </c>
      <c r="F468" s="329" t="s">
        <v>564</v>
      </c>
      <c r="G468" s="330"/>
      <c r="H468" s="330"/>
      <c r="I468" s="330"/>
      <c r="J468" s="212"/>
      <c r="K468" s="214" t="s">
        <v>5</v>
      </c>
      <c r="L468" s="212"/>
      <c r="M468" s="212"/>
      <c r="N468" s="212"/>
      <c r="O468" s="212"/>
      <c r="P468" s="212"/>
      <c r="Q468" s="212"/>
      <c r="R468" s="215"/>
      <c r="T468" s="217"/>
      <c r="U468" s="212"/>
      <c r="V468" s="212"/>
      <c r="W468" s="212"/>
      <c r="X468" s="212"/>
      <c r="Y468" s="212"/>
      <c r="Z468" s="212"/>
      <c r="AA468" s="218"/>
      <c r="AT468" s="219" t="s">
        <v>168</v>
      </c>
      <c r="AU468" s="219" t="s">
        <v>114</v>
      </c>
      <c r="AV468" s="216" t="s">
        <v>83</v>
      </c>
      <c r="AW468" s="216" t="s">
        <v>33</v>
      </c>
      <c r="AX468" s="216" t="s">
        <v>75</v>
      </c>
      <c r="AY468" s="219" t="s">
        <v>160</v>
      </c>
    </row>
    <row r="469" spans="2:51" s="225" customFormat="1" ht="20.5" customHeight="1">
      <c r="B469" s="220"/>
      <c r="C469" s="221"/>
      <c r="D469" s="221"/>
      <c r="E469" s="222" t="s">
        <v>5</v>
      </c>
      <c r="F469" s="333" t="s">
        <v>83</v>
      </c>
      <c r="G469" s="334"/>
      <c r="H469" s="334"/>
      <c r="I469" s="334"/>
      <c r="J469" s="221"/>
      <c r="K469" s="223">
        <v>1</v>
      </c>
      <c r="L469" s="221"/>
      <c r="M469" s="221"/>
      <c r="N469" s="221"/>
      <c r="O469" s="221"/>
      <c r="P469" s="221"/>
      <c r="Q469" s="221"/>
      <c r="R469" s="224"/>
      <c r="T469" s="226"/>
      <c r="U469" s="221"/>
      <c r="V469" s="221"/>
      <c r="W469" s="221"/>
      <c r="X469" s="221"/>
      <c r="Y469" s="221"/>
      <c r="Z469" s="221"/>
      <c r="AA469" s="227"/>
      <c r="AT469" s="228" t="s">
        <v>168</v>
      </c>
      <c r="AU469" s="228" t="s">
        <v>114</v>
      </c>
      <c r="AV469" s="225" t="s">
        <v>114</v>
      </c>
      <c r="AW469" s="225" t="s">
        <v>33</v>
      </c>
      <c r="AX469" s="225" t="s">
        <v>83</v>
      </c>
      <c r="AY469" s="228" t="s">
        <v>160</v>
      </c>
    </row>
    <row r="470" spans="2:65" s="126" customFormat="1" ht="28.95" customHeight="1">
      <c r="B470" s="127"/>
      <c r="C470" s="203" t="s">
        <v>565</v>
      </c>
      <c r="D470" s="203" t="s">
        <v>161</v>
      </c>
      <c r="E470" s="204" t="s">
        <v>566</v>
      </c>
      <c r="F470" s="321" t="s">
        <v>567</v>
      </c>
      <c r="G470" s="321"/>
      <c r="H470" s="321"/>
      <c r="I470" s="321"/>
      <c r="J470" s="205" t="s">
        <v>403</v>
      </c>
      <c r="K470" s="206">
        <v>1</v>
      </c>
      <c r="L470" s="317">
        <v>0</v>
      </c>
      <c r="M470" s="317"/>
      <c r="N470" s="318">
        <f>ROUND(L470*K470,2)</f>
        <v>0</v>
      </c>
      <c r="O470" s="318"/>
      <c r="P470" s="318"/>
      <c r="Q470" s="318"/>
      <c r="R470" s="130"/>
      <c r="T470" s="207" t="s">
        <v>5</v>
      </c>
      <c r="U470" s="208" t="s">
        <v>40</v>
      </c>
      <c r="V470" s="128"/>
      <c r="W470" s="209">
        <f>V470*K470</f>
        <v>0</v>
      </c>
      <c r="X470" s="209">
        <v>0</v>
      </c>
      <c r="Y470" s="209">
        <f>X470*K470</f>
        <v>0</v>
      </c>
      <c r="Z470" s="209">
        <v>0</v>
      </c>
      <c r="AA470" s="210">
        <f>Z470*K470</f>
        <v>0</v>
      </c>
      <c r="AR470" s="117" t="s">
        <v>558</v>
      </c>
      <c r="AT470" s="117" t="s">
        <v>161</v>
      </c>
      <c r="AU470" s="117" t="s">
        <v>114</v>
      </c>
      <c r="AY470" s="117" t="s">
        <v>160</v>
      </c>
      <c r="BE470" s="174">
        <f>IF(U470="základní",N470,0)</f>
        <v>0</v>
      </c>
      <c r="BF470" s="174">
        <f>IF(U470="snížená",N470,0)</f>
        <v>0</v>
      </c>
      <c r="BG470" s="174">
        <f>IF(U470="zákl. přenesená",N470,0)</f>
        <v>0</v>
      </c>
      <c r="BH470" s="174">
        <f>IF(U470="sníž. přenesená",N470,0)</f>
        <v>0</v>
      </c>
      <c r="BI470" s="174">
        <f>IF(U470="nulová",N470,0)</f>
        <v>0</v>
      </c>
      <c r="BJ470" s="117" t="s">
        <v>83</v>
      </c>
      <c r="BK470" s="174">
        <f>ROUND(L470*K470,2)</f>
        <v>0</v>
      </c>
      <c r="BL470" s="117" t="s">
        <v>558</v>
      </c>
      <c r="BM470" s="117" t="s">
        <v>568</v>
      </c>
    </row>
    <row r="471" spans="2:51" s="216" customFormat="1" ht="40.15" customHeight="1">
      <c r="B471" s="211"/>
      <c r="C471" s="212"/>
      <c r="D471" s="212"/>
      <c r="E471" s="213" t="s">
        <v>5</v>
      </c>
      <c r="F471" s="329" t="s">
        <v>569</v>
      </c>
      <c r="G471" s="330"/>
      <c r="H471" s="330"/>
      <c r="I471" s="330"/>
      <c r="J471" s="212"/>
      <c r="K471" s="214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16" customFormat="1" ht="40.15" customHeight="1">
      <c r="B472" s="211"/>
      <c r="C472" s="212"/>
      <c r="D472" s="212"/>
      <c r="E472" s="213" t="s">
        <v>5</v>
      </c>
      <c r="F472" s="331" t="s">
        <v>570</v>
      </c>
      <c r="G472" s="332"/>
      <c r="H472" s="332"/>
      <c r="I472" s="332"/>
      <c r="J472" s="212"/>
      <c r="K472" s="214" t="s">
        <v>5</v>
      </c>
      <c r="L472" s="212"/>
      <c r="M472" s="212"/>
      <c r="N472" s="212"/>
      <c r="O472" s="212"/>
      <c r="P472" s="212"/>
      <c r="Q472" s="212"/>
      <c r="R472" s="215"/>
      <c r="T472" s="217"/>
      <c r="U472" s="212"/>
      <c r="V472" s="212"/>
      <c r="W472" s="212"/>
      <c r="X472" s="212"/>
      <c r="Y472" s="212"/>
      <c r="Z472" s="212"/>
      <c r="AA472" s="218"/>
      <c r="AT472" s="219" t="s">
        <v>168</v>
      </c>
      <c r="AU472" s="219" t="s">
        <v>114</v>
      </c>
      <c r="AV472" s="216" t="s">
        <v>83</v>
      </c>
      <c r="AW472" s="216" t="s">
        <v>33</v>
      </c>
      <c r="AX472" s="216" t="s">
        <v>75</v>
      </c>
      <c r="AY472" s="219" t="s">
        <v>160</v>
      </c>
    </row>
    <row r="473" spans="2:51" s="225" customFormat="1" ht="20.5" customHeight="1">
      <c r="B473" s="220"/>
      <c r="C473" s="221"/>
      <c r="D473" s="221"/>
      <c r="E473" s="222" t="s">
        <v>5</v>
      </c>
      <c r="F473" s="333" t="s">
        <v>83</v>
      </c>
      <c r="G473" s="334"/>
      <c r="H473" s="334"/>
      <c r="I473" s="334"/>
      <c r="J473" s="221"/>
      <c r="K473" s="223">
        <v>1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83</v>
      </c>
      <c r="AY473" s="228" t="s">
        <v>160</v>
      </c>
    </row>
    <row r="474" spans="2:65" s="126" customFormat="1" ht="28.95" customHeight="1">
      <c r="B474" s="127"/>
      <c r="C474" s="203" t="s">
        <v>571</v>
      </c>
      <c r="D474" s="203" t="s">
        <v>161</v>
      </c>
      <c r="E474" s="204" t="s">
        <v>572</v>
      </c>
      <c r="F474" s="321" t="s">
        <v>573</v>
      </c>
      <c r="G474" s="321"/>
      <c r="H474" s="321"/>
      <c r="I474" s="321"/>
      <c r="J474" s="205" t="s">
        <v>403</v>
      </c>
      <c r="K474" s="206">
        <v>1</v>
      </c>
      <c r="L474" s="317">
        <v>0</v>
      </c>
      <c r="M474" s="317"/>
      <c r="N474" s="318">
        <f>ROUND(L474*K474,2)</f>
        <v>0</v>
      </c>
      <c r="O474" s="318"/>
      <c r="P474" s="318"/>
      <c r="Q474" s="318"/>
      <c r="R474" s="130"/>
      <c r="T474" s="207" t="s">
        <v>5</v>
      </c>
      <c r="U474" s="208" t="s">
        <v>40</v>
      </c>
      <c r="V474" s="128"/>
      <c r="W474" s="209">
        <f>V474*K474</f>
        <v>0</v>
      </c>
      <c r="X474" s="209">
        <v>0</v>
      </c>
      <c r="Y474" s="209">
        <f>X474*K474</f>
        <v>0</v>
      </c>
      <c r="Z474" s="209">
        <v>0</v>
      </c>
      <c r="AA474" s="210">
        <f>Z474*K474</f>
        <v>0</v>
      </c>
      <c r="AR474" s="117" t="s">
        <v>558</v>
      </c>
      <c r="AT474" s="117" t="s">
        <v>161</v>
      </c>
      <c r="AU474" s="117" t="s">
        <v>114</v>
      </c>
      <c r="AY474" s="117" t="s">
        <v>160</v>
      </c>
      <c r="BE474" s="174">
        <f>IF(U474="základní",N474,0)</f>
        <v>0</v>
      </c>
      <c r="BF474" s="174">
        <f>IF(U474="snížená",N474,0)</f>
        <v>0</v>
      </c>
      <c r="BG474" s="174">
        <f>IF(U474="zákl. přenesená",N474,0)</f>
        <v>0</v>
      </c>
      <c r="BH474" s="174">
        <f>IF(U474="sníž. přenesená",N474,0)</f>
        <v>0</v>
      </c>
      <c r="BI474" s="174">
        <f>IF(U474="nulová",N474,0)</f>
        <v>0</v>
      </c>
      <c r="BJ474" s="117" t="s">
        <v>83</v>
      </c>
      <c r="BK474" s="174">
        <f>ROUND(L474*K474,2)</f>
        <v>0</v>
      </c>
      <c r="BL474" s="117" t="s">
        <v>558</v>
      </c>
      <c r="BM474" s="117" t="s">
        <v>574</v>
      </c>
    </row>
    <row r="475" spans="2:51" s="225" customFormat="1" ht="20.5" customHeight="1">
      <c r="B475" s="220"/>
      <c r="C475" s="221"/>
      <c r="D475" s="221"/>
      <c r="E475" s="222" t="s">
        <v>5</v>
      </c>
      <c r="F475" s="308" t="s">
        <v>83</v>
      </c>
      <c r="G475" s="309"/>
      <c r="H475" s="309"/>
      <c r="I475" s="309"/>
      <c r="J475" s="221"/>
      <c r="K475" s="223">
        <v>1</v>
      </c>
      <c r="L475" s="221"/>
      <c r="M475" s="221"/>
      <c r="N475" s="221"/>
      <c r="O475" s="221"/>
      <c r="P475" s="221"/>
      <c r="Q475" s="221"/>
      <c r="R475" s="224"/>
      <c r="T475" s="226"/>
      <c r="U475" s="221"/>
      <c r="V475" s="221"/>
      <c r="W475" s="221"/>
      <c r="X475" s="221"/>
      <c r="Y475" s="221"/>
      <c r="Z475" s="221"/>
      <c r="AA475" s="227"/>
      <c r="AT475" s="228" t="s">
        <v>168</v>
      </c>
      <c r="AU475" s="228" t="s">
        <v>114</v>
      </c>
      <c r="AV475" s="225" t="s">
        <v>114</v>
      </c>
      <c r="AW475" s="225" t="s">
        <v>33</v>
      </c>
      <c r="AX475" s="225" t="s">
        <v>83</v>
      </c>
      <c r="AY475" s="228" t="s">
        <v>160</v>
      </c>
    </row>
    <row r="476" spans="2:65" s="126" customFormat="1" ht="20.5" customHeight="1">
      <c r="B476" s="127"/>
      <c r="C476" s="203" t="s">
        <v>575</v>
      </c>
      <c r="D476" s="203" t="s">
        <v>161</v>
      </c>
      <c r="E476" s="204" t="s">
        <v>576</v>
      </c>
      <c r="F476" s="321" t="s">
        <v>577</v>
      </c>
      <c r="G476" s="321"/>
      <c r="H476" s="321"/>
      <c r="I476" s="321"/>
      <c r="J476" s="205" t="s">
        <v>403</v>
      </c>
      <c r="K476" s="206">
        <v>1</v>
      </c>
      <c r="L476" s="317">
        <v>0</v>
      </c>
      <c r="M476" s="317"/>
      <c r="N476" s="318">
        <f>ROUND(L476*K476,2)</f>
        <v>0</v>
      </c>
      <c r="O476" s="318"/>
      <c r="P476" s="318"/>
      <c r="Q476" s="318"/>
      <c r="R476" s="130"/>
      <c r="T476" s="207" t="s">
        <v>5</v>
      </c>
      <c r="U476" s="208" t="s">
        <v>40</v>
      </c>
      <c r="V476" s="128"/>
      <c r="W476" s="209">
        <f>V476*K476</f>
        <v>0</v>
      </c>
      <c r="X476" s="209">
        <v>0</v>
      </c>
      <c r="Y476" s="209">
        <f>X476*K476</f>
        <v>0</v>
      </c>
      <c r="Z476" s="209">
        <v>0</v>
      </c>
      <c r="AA476" s="210">
        <f>Z476*K476</f>
        <v>0</v>
      </c>
      <c r="AR476" s="117" t="s">
        <v>558</v>
      </c>
      <c r="AT476" s="117" t="s">
        <v>161</v>
      </c>
      <c r="AU476" s="117" t="s">
        <v>114</v>
      </c>
      <c r="AY476" s="117" t="s">
        <v>160</v>
      </c>
      <c r="BE476" s="174">
        <f>IF(U476="základní",N476,0)</f>
        <v>0</v>
      </c>
      <c r="BF476" s="174">
        <f>IF(U476="snížená",N476,0)</f>
        <v>0</v>
      </c>
      <c r="BG476" s="174">
        <f>IF(U476="zákl. přenesená",N476,0)</f>
        <v>0</v>
      </c>
      <c r="BH476" s="174">
        <f>IF(U476="sníž. přenesená",N476,0)</f>
        <v>0</v>
      </c>
      <c r="BI476" s="174">
        <f>IF(U476="nulová",N476,0)</f>
        <v>0</v>
      </c>
      <c r="BJ476" s="117" t="s">
        <v>83</v>
      </c>
      <c r="BK476" s="174">
        <f>ROUND(L476*K476,2)</f>
        <v>0</v>
      </c>
      <c r="BL476" s="117" t="s">
        <v>558</v>
      </c>
      <c r="BM476" s="117" t="s">
        <v>578</v>
      </c>
    </row>
    <row r="477" spans="2:51" s="216" customFormat="1" ht="40.15" customHeight="1">
      <c r="B477" s="211"/>
      <c r="C477" s="212"/>
      <c r="D477" s="212"/>
      <c r="E477" s="213" t="s">
        <v>5</v>
      </c>
      <c r="F477" s="329" t="s">
        <v>579</v>
      </c>
      <c r="G477" s="330"/>
      <c r="H477" s="330"/>
      <c r="I477" s="330"/>
      <c r="J477" s="212"/>
      <c r="K477" s="214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16" customFormat="1" ht="40.15" customHeight="1">
      <c r="B478" s="211"/>
      <c r="C478" s="212"/>
      <c r="D478" s="212"/>
      <c r="E478" s="213" t="s">
        <v>5</v>
      </c>
      <c r="F478" s="331" t="s">
        <v>580</v>
      </c>
      <c r="G478" s="332"/>
      <c r="H478" s="332"/>
      <c r="I478" s="332"/>
      <c r="J478" s="212"/>
      <c r="K478" s="214" t="s">
        <v>5</v>
      </c>
      <c r="L478" s="212"/>
      <c r="M478" s="212"/>
      <c r="N478" s="212"/>
      <c r="O478" s="212"/>
      <c r="P478" s="212"/>
      <c r="Q478" s="212"/>
      <c r="R478" s="215"/>
      <c r="T478" s="217"/>
      <c r="U478" s="212"/>
      <c r="V478" s="212"/>
      <c r="W478" s="212"/>
      <c r="X478" s="212"/>
      <c r="Y478" s="212"/>
      <c r="Z478" s="212"/>
      <c r="AA478" s="218"/>
      <c r="AT478" s="219" t="s">
        <v>168</v>
      </c>
      <c r="AU478" s="219" t="s">
        <v>114</v>
      </c>
      <c r="AV478" s="216" t="s">
        <v>83</v>
      </c>
      <c r="AW478" s="216" t="s">
        <v>33</v>
      </c>
      <c r="AX478" s="216" t="s">
        <v>75</v>
      </c>
      <c r="AY478" s="219" t="s">
        <v>160</v>
      </c>
    </row>
    <row r="479" spans="2:51" s="216" customFormat="1" ht="28.95" customHeight="1">
      <c r="B479" s="211"/>
      <c r="C479" s="212"/>
      <c r="D479" s="212"/>
      <c r="E479" s="213" t="s">
        <v>5</v>
      </c>
      <c r="F479" s="331" t="s">
        <v>581</v>
      </c>
      <c r="G479" s="332"/>
      <c r="H479" s="332"/>
      <c r="I479" s="332"/>
      <c r="J479" s="212"/>
      <c r="K479" s="214" t="s">
        <v>5</v>
      </c>
      <c r="L479" s="212"/>
      <c r="M479" s="212"/>
      <c r="N479" s="212"/>
      <c r="O479" s="212"/>
      <c r="P479" s="212"/>
      <c r="Q479" s="212"/>
      <c r="R479" s="215"/>
      <c r="T479" s="217"/>
      <c r="U479" s="212"/>
      <c r="V479" s="212"/>
      <c r="W479" s="212"/>
      <c r="X479" s="212"/>
      <c r="Y479" s="212"/>
      <c r="Z479" s="212"/>
      <c r="AA479" s="218"/>
      <c r="AT479" s="219" t="s">
        <v>168</v>
      </c>
      <c r="AU479" s="219" t="s">
        <v>114</v>
      </c>
      <c r="AV479" s="216" t="s">
        <v>83</v>
      </c>
      <c r="AW479" s="216" t="s">
        <v>33</v>
      </c>
      <c r="AX479" s="216" t="s">
        <v>75</v>
      </c>
      <c r="AY479" s="219" t="s">
        <v>160</v>
      </c>
    </row>
    <row r="480" spans="2:51" s="225" customFormat="1" ht="20.5" customHeight="1">
      <c r="B480" s="220"/>
      <c r="C480" s="221"/>
      <c r="D480" s="221"/>
      <c r="E480" s="222" t="s">
        <v>5</v>
      </c>
      <c r="F480" s="333" t="s">
        <v>83</v>
      </c>
      <c r="G480" s="334"/>
      <c r="H480" s="334"/>
      <c r="I480" s="334"/>
      <c r="J480" s="221"/>
      <c r="K480" s="223">
        <v>1</v>
      </c>
      <c r="L480" s="221"/>
      <c r="M480" s="221"/>
      <c r="N480" s="221"/>
      <c r="O480" s="221"/>
      <c r="P480" s="221"/>
      <c r="Q480" s="221"/>
      <c r="R480" s="224"/>
      <c r="T480" s="226"/>
      <c r="U480" s="221"/>
      <c r="V480" s="221"/>
      <c r="W480" s="221"/>
      <c r="X480" s="221"/>
      <c r="Y480" s="221"/>
      <c r="Z480" s="221"/>
      <c r="AA480" s="227"/>
      <c r="AT480" s="228" t="s">
        <v>168</v>
      </c>
      <c r="AU480" s="228" t="s">
        <v>114</v>
      </c>
      <c r="AV480" s="225" t="s">
        <v>114</v>
      </c>
      <c r="AW480" s="225" t="s">
        <v>33</v>
      </c>
      <c r="AX480" s="225" t="s">
        <v>83</v>
      </c>
      <c r="AY480" s="228" t="s">
        <v>160</v>
      </c>
    </row>
    <row r="481" spans="2:65" s="126" customFormat="1" ht="28.95" customHeight="1">
      <c r="B481" s="127"/>
      <c r="C481" s="203" t="s">
        <v>582</v>
      </c>
      <c r="D481" s="203" t="s">
        <v>161</v>
      </c>
      <c r="E481" s="204" t="s">
        <v>583</v>
      </c>
      <c r="F481" s="321" t="s">
        <v>584</v>
      </c>
      <c r="G481" s="321"/>
      <c r="H481" s="321"/>
      <c r="I481" s="321"/>
      <c r="J481" s="205" t="s">
        <v>403</v>
      </c>
      <c r="K481" s="206">
        <v>1</v>
      </c>
      <c r="L481" s="317">
        <v>0</v>
      </c>
      <c r="M481" s="317"/>
      <c r="N481" s="318">
        <f>ROUND(L481*K481,2)</f>
        <v>0</v>
      </c>
      <c r="O481" s="318"/>
      <c r="P481" s="318"/>
      <c r="Q481" s="318"/>
      <c r="R481" s="130"/>
      <c r="T481" s="207" t="s">
        <v>5</v>
      </c>
      <c r="U481" s="208" t="s">
        <v>40</v>
      </c>
      <c r="V481" s="128"/>
      <c r="W481" s="209">
        <f>V481*K481</f>
        <v>0</v>
      </c>
      <c r="X481" s="209">
        <v>0</v>
      </c>
      <c r="Y481" s="209">
        <f>X481*K481</f>
        <v>0</v>
      </c>
      <c r="Z481" s="209">
        <v>0</v>
      </c>
      <c r="AA481" s="210">
        <f>Z481*K481</f>
        <v>0</v>
      </c>
      <c r="AR481" s="117" t="s">
        <v>558</v>
      </c>
      <c r="AT481" s="117" t="s">
        <v>161</v>
      </c>
      <c r="AU481" s="117" t="s">
        <v>114</v>
      </c>
      <c r="AY481" s="117" t="s">
        <v>160</v>
      </c>
      <c r="BE481" s="174">
        <f>IF(U481="základní",N481,0)</f>
        <v>0</v>
      </c>
      <c r="BF481" s="174">
        <f>IF(U481="snížená",N481,0)</f>
        <v>0</v>
      </c>
      <c r="BG481" s="174">
        <f>IF(U481="zákl. přenesená",N481,0)</f>
        <v>0</v>
      </c>
      <c r="BH481" s="174">
        <f>IF(U481="sníž. přenesená",N481,0)</f>
        <v>0</v>
      </c>
      <c r="BI481" s="174">
        <f>IF(U481="nulová",N481,0)</f>
        <v>0</v>
      </c>
      <c r="BJ481" s="117" t="s">
        <v>83</v>
      </c>
      <c r="BK481" s="174">
        <f>ROUND(L481*K481,2)</f>
        <v>0</v>
      </c>
      <c r="BL481" s="117" t="s">
        <v>558</v>
      </c>
      <c r="BM481" s="117" t="s">
        <v>585</v>
      </c>
    </row>
    <row r="482" spans="2:51" s="225" customFormat="1" ht="20.5" customHeight="1">
      <c r="B482" s="220"/>
      <c r="C482" s="221"/>
      <c r="D482" s="221"/>
      <c r="E482" s="222" t="s">
        <v>5</v>
      </c>
      <c r="F482" s="308" t="s">
        <v>83</v>
      </c>
      <c r="G482" s="309"/>
      <c r="H482" s="309"/>
      <c r="I482" s="309"/>
      <c r="J482" s="221"/>
      <c r="K482" s="223">
        <v>1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83</v>
      </c>
      <c r="AY482" s="228" t="s">
        <v>160</v>
      </c>
    </row>
    <row r="483" spans="2:65" s="126" customFormat="1" ht="20.5" customHeight="1">
      <c r="B483" s="127"/>
      <c r="C483" s="203" t="s">
        <v>586</v>
      </c>
      <c r="D483" s="203" t="s">
        <v>161</v>
      </c>
      <c r="E483" s="204" t="s">
        <v>587</v>
      </c>
      <c r="F483" s="321" t="s">
        <v>588</v>
      </c>
      <c r="G483" s="321"/>
      <c r="H483" s="321"/>
      <c r="I483" s="321"/>
      <c r="J483" s="205" t="s">
        <v>403</v>
      </c>
      <c r="K483" s="206">
        <v>1</v>
      </c>
      <c r="L483" s="317">
        <v>0</v>
      </c>
      <c r="M483" s="317"/>
      <c r="N483" s="318">
        <f>ROUND(L483*K483,2)</f>
        <v>0</v>
      </c>
      <c r="O483" s="318"/>
      <c r="P483" s="318"/>
      <c r="Q483" s="318"/>
      <c r="R483" s="130"/>
      <c r="T483" s="207" t="s">
        <v>5</v>
      </c>
      <c r="U483" s="208" t="s">
        <v>40</v>
      </c>
      <c r="V483" s="128"/>
      <c r="W483" s="209">
        <f>V483*K483</f>
        <v>0</v>
      </c>
      <c r="X483" s="209">
        <v>0</v>
      </c>
      <c r="Y483" s="209">
        <f>X483*K483</f>
        <v>0</v>
      </c>
      <c r="Z483" s="209">
        <v>0</v>
      </c>
      <c r="AA483" s="210">
        <f>Z483*K483</f>
        <v>0</v>
      </c>
      <c r="AR483" s="117" t="s">
        <v>558</v>
      </c>
      <c r="AT483" s="117" t="s">
        <v>161</v>
      </c>
      <c r="AU483" s="117" t="s">
        <v>114</v>
      </c>
      <c r="AY483" s="117" t="s">
        <v>160</v>
      </c>
      <c r="BE483" s="174">
        <f>IF(U483="základní",N483,0)</f>
        <v>0</v>
      </c>
      <c r="BF483" s="174">
        <f>IF(U483="snížená",N483,0)</f>
        <v>0</v>
      </c>
      <c r="BG483" s="174">
        <f>IF(U483="zákl. přenesená",N483,0)</f>
        <v>0</v>
      </c>
      <c r="BH483" s="174">
        <f>IF(U483="sníž. přenesená",N483,0)</f>
        <v>0</v>
      </c>
      <c r="BI483" s="174">
        <f>IF(U483="nulová",N483,0)</f>
        <v>0</v>
      </c>
      <c r="BJ483" s="117" t="s">
        <v>83</v>
      </c>
      <c r="BK483" s="174">
        <f>ROUND(L483*K483,2)</f>
        <v>0</v>
      </c>
      <c r="BL483" s="117" t="s">
        <v>558</v>
      </c>
      <c r="BM483" s="117" t="s">
        <v>589</v>
      </c>
    </row>
    <row r="484" spans="2:51" s="225" customFormat="1" ht="20.5" customHeight="1">
      <c r="B484" s="220"/>
      <c r="C484" s="221"/>
      <c r="D484" s="221"/>
      <c r="E484" s="222" t="s">
        <v>5</v>
      </c>
      <c r="F484" s="308" t="s">
        <v>83</v>
      </c>
      <c r="G484" s="309"/>
      <c r="H484" s="309"/>
      <c r="I484" s="309"/>
      <c r="J484" s="221"/>
      <c r="K484" s="223">
        <v>1</v>
      </c>
      <c r="L484" s="221"/>
      <c r="M484" s="221"/>
      <c r="N484" s="221"/>
      <c r="O484" s="221"/>
      <c r="P484" s="221"/>
      <c r="Q484" s="221"/>
      <c r="R484" s="224"/>
      <c r="T484" s="226"/>
      <c r="U484" s="221"/>
      <c r="V484" s="221"/>
      <c r="W484" s="221"/>
      <c r="X484" s="221"/>
      <c r="Y484" s="221"/>
      <c r="Z484" s="221"/>
      <c r="AA484" s="227"/>
      <c r="AT484" s="228" t="s">
        <v>168</v>
      </c>
      <c r="AU484" s="228" t="s">
        <v>114</v>
      </c>
      <c r="AV484" s="225" t="s">
        <v>114</v>
      </c>
      <c r="AW484" s="225" t="s">
        <v>33</v>
      </c>
      <c r="AX484" s="225" t="s">
        <v>83</v>
      </c>
      <c r="AY484" s="228" t="s">
        <v>160</v>
      </c>
    </row>
    <row r="485" spans="2:63" s="126" customFormat="1" ht="49.85" customHeight="1">
      <c r="B485" s="127"/>
      <c r="C485" s="128"/>
      <c r="D485" s="193" t="s">
        <v>590</v>
      </c>
      <c r="E485" s="128"/>
      <c r="F485" s="128"/>
      <c r="G485" s="128"/>
      <c r="H485" s="128"/>
      <c r="I485" s="128"/>
      <c r="J485" s="128"/>
      <c r="K485" s="128"/>
      <c r="L485" s="128"/>
      <c r="M485" s="128"/>
      <c r="N485" s="327">
        <f aca="true" t="shared" si="5" ref="N485:N490">BK485</f>
        <v>0</v>
      </c>
      <c r="O485" s="328"/>
      <c r="P485" s="328"/>
      <c r="Q485" s="328"/>
      <c r="R485" s="130"/>
      <c r="T485" s="172"/>
      <c r="U485" s="128"/>
      <c r="V485" s="128"/>
      <c r="W485" s="128"/>
      <c r="X485" s="128"/>
      <c r="Y485" s="128"/>
      <c r="Z485" s="128"/>
      <c r="AA485" s="251"/>
      <c r="AT485" s="117" t="s">
        <v>74</v>
      </c>
      <c r="AU485" s="117" t="s">
        <v>75</v>
      </c>
      <c r="AY485" s="117" t="s">
        <v>591</v>
      </c>
      <c r="BK485" s="174">
        <f>SUM(BK486:BK490)</f>
        <v>0</v>
      </c>
    </row>
    <row r="486" spans="2:63" s="126" customFormat="1" ht="22.35" customHeight="1">
      <c r="B486" s="127"/>
      <c r="C486" s="109" t="s">
        <v>5</v>
      </c>
      <c r="D486" s="109" t="s">
        <v>161</v>
      </c>
      <c r="E486" s="110" t="s">
        <v>5</v>
      </c>
      <c r="F486" s="325" t="s">
        <v>5</v>
      </c>
      <c r="G486" s="325"/>
      <c r="H486" s="325"/>
      <c r="I486" s="325"/>
      <c r="J486" s="111" t="s">
        <v>5</v>
      </c>
      <c r="K486" s="112"/>
      <c r="L486" s="317"/>
      <c r="M486" s="326"/>
      <c r="N486" s="318">
        <f t="shared" si="5"/>
        <v>0</v>
      </c>
      <c r="O486" s="318"/>
      <c r="P486" s="318"/>
      <c r="Q486" s="318"/>
      <c r="R486" s="130"/>
      <c r="T486" s="207" t="s">
        <v>5</v>
      </c>
      <c r="U486" s="256" t="s">
        <v>40</v>
      </c>
      <c r="V486" s="128"/>
      <c r="W486" s="128"/>
      <c r="X486" s="128"/>
      <c r="Y486" s="128"/>
      <c r="Z486" s="128"/>
      <c r="AA486" s="251"/>
      <c r="AT486" s="117" t="s">
        <v>591</v>
      </c>
      <c r="AU486" s="117" t="s">
        <v>83</v>
      </c>
      <c r="AY486" s="117" t="s">
        <v>591</v>
      </c>
      <c r="BE486" s="174">
        <f>IF(U486="základní",N486,0)</f>
        <v>0</v>
      </c>
      <c r="BF486" s="174">
        <f>IF(U486="snížená",N486,0)</f>
        <v>0</v>
      </c>
      <c r="BG486" s="174">
        <f>IF(U486="zákl. přenesená",N486,0)</f>
        <v>0</v>
      </c>
      <c r="BH486" s="174">
        <f>IF(U486="sníž. přenesená",N486,0)</f>
        <v>0</v>
      </c>
      <c r="BI486" s="174">
        <f>IF(U486="nulová",N486,0)</f>
        <v>0</v>
      </c>
      <c r="BJ486" s="117" t="s">
        <v>83</v>
      </c>
      <c r="BK486" s="174">
        <f>L486*K486</f>
        <v>0</v>
      </c>
    </row>
    <row r="487" spans="2:63" s="126" customFormat="1" ht="22.35" customHeight="1">
      <c r="B487" s="127"/>
      <c r="C487" s="109" t="s">
        <v>5</v>
      </c>
      <c r="D487" s="109" t="s">
        <v>161</v>
      </c>
      <c r="E487" s="110" t="s">
        <v>5</v>
      </c>
      <c r="F487" s="325" t="s">
        <v>5</v>
      </c>
      <c r="G487" s="325"/>
      <c r="H487" s="325"/>
      <c r="I487" s="325"/>
      <c r="J487" s="111" t="s">
        <v>5</v>
      </c>
      <c r="K487" s="112"/>
      <c r="L487" s="317"/>
      <c r="M487" s="326"/>
      <c r="N487" s="318">
        <f t="shared" si="5"/>
        <v>0</v>
      </c>
      <c r="O487" s="318"/>
      <c r="P487" s="318"/>
      <c r="Q487" s="318"/>
      <c r="R487" s="130"/>
      <c r="T487" s="207" t="s">
        <v>5</v>
      </c>
      <c r="U487" s="256" t="s">
        <v>40</v>
      </c>
      <c r="V487" s="128"/>
      <c r="W487" s="128"/>
      <c r="X487" s="128"/>
      <c r="Y487" s="128"/>
      <c r="Z487" s="128"/>
      <c r="AA487" s="251"/>
      <c r="AT487" s="117" t="s">
        <v>591</v>
      </c>
      <c r="AU487" s="117" t="s">
        <v>83</v>
      </c>
      <c r="AY487" s="117" t="s">
        <v>591</v>
      </c>
      <c r="BE487" s="174">
        <f>IF(U487="základní",N487,0)</f>
        <v>0</v>
      </c>
      <c r="BF487" s="174">
        <f>IF(U487="snížená",N487,0)</f>
        <v>0</v>
      </c>
      <c r="BG487" s="174">
        <f>IF(U487="zákl. přenesená",N487,0)</f>
        <v>0</v>
      </c>
      <c r="BH487" s="174">
        <f>IF(U487="sníž. přenesená",N487,0)</f>
        <v>0</v>
      </c>
      <c r="BI487" s="174">
        <f>IF(U487="nulová",N487,0)</f>
        <v>0</v>
      </c>
      <c r="BJ487" s="117" t="s">
        <v>83</v>
      </c>
      <c r="BK487" s="174">
        <f>L487*K487</f>
        <v>0</v>
      </c>
    </row>
    <row r="488" spans="2:63" s="126" customFormat="1" ht="22.35" customHeight="1">
      <c r="B488" s="127"/>
      <c r="C488" s="109" t="s">
        <v>5</v>
      </c>
      <c r="D488" s="109" t="s">
        <v>161</v>
      </c>
      <c r="E488" s="110" t="s">
        <v>5</v>
      </c>
      <c r="F488" s="325" t="s">
        <v>5</v>
      </c>
      <c r="G488" s="325"/>
      <c r="H488" s="325"/>
      <c r="I488" s="325"/>
      <c r="J488" s="111" t="s">
        <v>5</v>
      </c>
      <c r="K488" s="112"/>
      <c r="L488" s="317"/>
      <c r="M488" s="326"/>
      <c r="N488" s="318">
        <f t="shared" si="5"/>
        <v>0</v>
      </c>
      <c r="O488" s="318"/>
      <c r="P488" s="318"/>
      <c r="Q488" s="318"/>
      <c r="R488" s="130"/>
      <c r="T488" s="207" t="s">
        <v>5</v>
      </c>
      <c r="U488" s="256" t="s">
        <v>40</v>
      </c>
      <c r="V488" s="128"/>
      <c r="W488" s="128"/>
      <c r="X488" s="128"/>
      <c r="Y488" s="128"/>
      <c r="Z488" s="128"/>
      <c r="AA488" s="251"/>
      <c r="AT488" s="117" t="s">
        <v>591</v>
      </c>
      <c r="AU488" s="117" t="s">
        <v>83</v>
      </c>
      <c r="AY488" s="117" t="s">
        <v>591</v>
      </c>
      <c r="BE488" s="174">
        <f>IF(U488="základní",N488,0)</f>
        <v>0</v>
      </c>
      <c r="BF488" s="174">
        <f>IF(U488="snížená",N488,0)</f>
        <v>0</v>
      </c>
      <c r="BG488" s="174">
        <f>IF(U488="zákl. přenesená",N488,0)</f>
        <v>0</v>
      </c>
      <c r="BH488" s="174">
        <f>IF(U488="sníž. přenesená",N488,0)</f>
        <v>0</v>
      </c>
      <c r="BI488" s="174">
        <f>IF(U488="nulová",N488,0)</f>
        <v>0</v>
      </c>
      <c r="BJ488" s="117" t="s">
        <v>83</v>
      </c>
      <c r="BK488" s="174">
        <f>L488*K488</f>
        <v>0</v>
      </c>
    </row>
    <row r="489" spans="2:63" s="126" customFormat="1" ht="22.35" customHeight="1">
      <c r="B489" s="127"/>
      <c r="C489" s="109" t="s">
        <v>5</v>
      </c>
      <c r="D489" s="109" t="s">
        <v>161</v>
      </c>
      <c r="E489" s="110" t="s">
        <v>5</v>
      </c>
      <c r="F489" s="325" t="s">
        <v>5</v>
      </c>
      <c r="G489" s="325"/>
      <c r="H489" s="325"/>
      <c r="I489" s="325"/>
      <c r="J489" s="111" t="s">
        <v>5</v>
      </c>
      <c r="K489" s="112"/>
      <c r="L489" s="317"/>
      <c r="M489" s="326"/>
      <c r="N489" s="318">
        <f t="shared" si="5"/>
        <v>0</v>
      </c>
      <c r="O489" s="318"/>
      <c r="P489" s="318"/>
      <c r="Q489" s="318"/>
      <c r="R489" s="130"/>
      <c r="T489" s="207" t="s">
        <v>5</v>
      </c>
      <c r="U489" s="256" t="s">
        <v>40</v>
      </c>
      <c r="V489" s="128"/>
      <c r="W489" s="128"/>
      <c r="X489" s="128"/>
      <c r="Y489" s="128"/>
      <c r="Z489" s="128"/>
      <c r="AA489" s="251"/>
      <c r="AT489" s="117" t="s">
        <v>591</v>
      </c>
      <c r="AU489" s="117" t="s">
        <v>83</v>
      </c>
      <c r="AY489" s="117" t="s">
        <v>591</v>
      </c>
      <c r="BE489" s="174">
        <f>IF(U489="základní",N489,0)</f>
        <v>0</v>
      </c>
      <c r="BF489" s="174">
        <f>IF(U489="snížená",N489,0)</f>
        <v>0</v>
      </c>
      <c r="BG489" s="174">
        <f>IF(U489="zákl. přenesená",N489,0)</f>
        <v>0</v>
      </c>
      <c r="BH489" s="174">
        <f>IF(U489="sníž. přenesená",N489,0)</f>
        <v>0</v>
      </c>
      <c r="BI489" s="174">
        <f>IF(U489="nulová",N489,0)</f>
        <v>0</v>
      </c>
      <c r="BJ489" s="117" t="s">
        <v>83</v>
      </c>
      <c r="BK489" s="174">
        <f>L489*K489</f>
        <v>0</v>
      </c>
    </row>
    <row r="490" spans="2:63" s="126" customFormat="1" ht="22.35" customHeight="1">
      <c r="B490" s="127"/>
      <c r="C490" s="109" t="s">
        <v>5</v>
      </c>
      <c r="D490" s="109" t="s">
        <v>161</v>
      </c>
      <c r="E490" s="110" t="s">
        <v>5</v>
      </c>
      <c r="F490" s="325" t="s">
        <v>5</v>
      </c>
      <c r="G490" s="325"/>
      <c r="H490" s="325"/>
      <c r="I490" s="325"/>
      <c r="J490" s="111" t="s">
        <v>5</v>
      </c>
      <c r="K490" s="112"/>
      <c r="L490" s="317"/>
      <c r="M490" s="326"/>
      <c r="N490" s="318">
        <f t="shared" si="5"/>
        <v>0</v>
      </c>
      <c r="O490" s="318"/>
      <c r="P490" s="318"/>
      <c r="Q490" s="318"/>
      <c r="R490" s="130"/>
      <c r="T490" s="207" t="s">
        <v>5</v>
      </c>
      <c r="U490" s="256" t="s">
        <v>40</v>
      </c>
      <c r="V490" s="149"/>
      <c r="W490" s="149"/>
      <c r="X490" s="149"/>
      <c r="Y490" s="149"/>
      <c r="Z490" s="149"/>
      <c r="AA490" s="151"/>
      <c r="AT490" s="117" t="s">
        <v>591</v>
      </c>
      <c r="AU490" s="117" t="s">
        <v>83</v>
      </c>
      <c r="AY490" s="117" t="s">
        <v>591</v>
      </c>
      <c r="BE490" s="174">
        <f>IF(U490="základní",N490,0)</f>
        <v>0</v>
      </c>
      <c r="BF490" s="174">
        <f>IF(U490="snížená",N490,0)</f>
        <v>0</v>
      </c>
      <c r="BG490" s="174">
        <f>IF(U490="zákl. přenesená",N490,0)</f>
        <v>0</v>
      </c>
      <c r="BH490" s="174">
        <f>IF(U490="sníž. přenesená",N490,0)</f>
        <v>0</v>
      </c>
      <c r="BI490" s="174">
        <f>IF(U490="nulová",N490,0)</f>
        <v>0</v>
      </c>
      <c r="BJ490" s="117" t="s">
        <v>83</v>
      </c>
      <c r="BK490" s="174">
        <f>L490*K490</f>
        <v>0</v>
      </c>
    </row>
    <row r="491" spans="2:18" s="126" customFormat="1" ht="6.95" customHeight="1">
      <c r="B491" s="152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4"/>
    </row>
  </sheetData>
  <sheetProtection password="8947" sheet="1" objects="1" scenarios="1" selectLockedCells="1"/>
  <mergeCells count="60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L306:M306"/>
    <mergeCell ref="N306:Q306"/>
    <mergeCell ref="F307:I307"/>
    <mergeCell ref="F308:I308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L331:M331"/>
    <mergeCell ref="N331:Q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L406:M406"/>
    <mergeCell ref="N406:Q406"/>
    <mergeCell ref="F418:I418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N417:Q417"/>
    <mergeCell ref="F433:I433"/>
    <mergeCell ref="L433:M433"/>
    <mergeCell ref="N433:Q433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F453:I453"/>
    <mergeCell ref="L453:M453"/>
    <mergeCell ref="N453:Q453"/>
    <mergeCell ref="F454:I454"/>
    <mergeCell ref="L454:M454"/>
    <mergeCell ref="N454:Q454"/>
    <mergeCell ref="F455:I455"/>
    <mergeCell ref="F456:I456"/>
    <mergeCell ref="F457:I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F466:I466"/>
    <mergeCell ref="L466:M466"/>
    <mergeCell ref="N466:Q466"/>
    <mergeCell ref="F467:I467"/>
    <mergeCell ref="L467:M467"/>
    <mergeCell ref="N467:Q467"/>
    <mergeCell ref="F468:I468"/>
    <mergeCell ref="N464:Q464"/>
    <mergeCell ref="N465:Q465"/>
    <mergeCell ref="F469:I469"/>
    <mergeCell ref="F470:I470"/>
    <mergeCell ref="L470:M470"/>
    <mergeCell ref="N470:Q470"/>
    <mergeCell ref="F471:I471"/>
    <mergeCell ref="F472:I472"/>
    <mergeCell ref="F473:I473"/>
    <mergeCell ref="F474:I474"/>
    <mergeCell ref="L474:M474"/>
    <mergeCell ref="N474:Q474"/>
    <mergeCell ref="F476:I476"/>
    <mergeCell ref="L476:M476"/>
    <mergeCell ref="N476:Q476"/>
    <mergeCell ref="F477:I477"/>
    <mergeCell ref="F478:I478"/>
    <mergeCell ref="F479:I479"/>
    <mergeCell ref="F480:I480"/>
    <mergeCell ref="F481:I481"/>
    <mergeCell ref="L481:M481"/>
    <mergeCell ref="N481:Q481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82:I482"/>
    <mergeCell ref="F483:I483"/>
    <mergeCell ref="L483:M483"/>
    <mergeCell ref="N483:Q483"/>
    <mergeCell ref="F484:I484"/>
    <mergeCell ref="F486:I486"/>
    <mergeCell ref="L486:M486"/>
    <mergeCell ref="N486:Q486"/>
    <mergeCell ref="F487:I487"/>
    <mergeCell ref="L487:M487"/>
    <mergeCell ref="N487:Q487"/>
    <mergeCell ref="N485:Q485"/>
    <mergeCell ref="F475:I475"/>
    <mergeCell ref="H1:K1"/>
    <mergeCell ref="S2:AC2"/>
    <mergeCell ref="N208:Q208"/>
    <mergeCell ref="N221:Q221"/>
    <mergeCell ref="N245:Q245"/>
    <mergeCell ref="N309:Q309"/>
    <mergeCell ref="N346:Q346"/>
    <mergeCell ref="N430:Q430"/>
    <mergeCell ref="N432:Q432"/>
    <mergeCell ref="L427:M427"/>
    <mergeCell ref="N427:Q427"/>
    <mergeCell ref="F428:I428"/>
    <mergeCell ref="F429:I429"/>
    <mergeCell ref="F431:I431"/>
    <mergeCell ref="L431:M431"/>
    <mergeCell ref="N431:Q431"/>
    <mergeCell ref="F414:I414"/>
    <mergeCell ref="L414:M414"/>
    <mergeCell ref="N414:Q414"/>
    <mergeCell ref="F415:I415"/>
    <mergeCell ref="F416:I416"/>
    <mergeCell ref="F417:I417"/>
    <mergeCell ref="L417:M417"/>
  </mergeCells>
  <dataValidations count="2" disablePrompts="1">
    <dataValidation type="list" allowBlank="1" showInputMessage="1" showErrorMessage="1" error="Povoleny jsou hodnoty K, M." sqref="D486:D491">
      <formula1>"K, M"</formula1>
    </dataValidation>
    <dataValidation type="list" allowBlank="1" showInputMessage="1" showErrorMessage="1" error="Povoleny jsou hodnoty základní, snížená, zákl. přenesená, sníž. přenesená, nulová." sqref="U486:U49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92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87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592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">
        <v>5</v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">
        <v>5</v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N104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ROUND((((SUM(BE104:BE111)+SUM(BE129:BE1085))+SUM(BE1087:BE1091))),2)</f>
        <v>0</v>
      </c>
      <c r="I32" s="350"/>
      <c r="J32" s="350"/>
      <c r="K32" s="128"/>
      <c r="L32" s="128"/>
      <c r="M32" s="363">
        <f>ROUND(((ROUND((SUM(BE104:BE111)+SUM(BE129:BE1085)),2)*F32)+SUM(BE1087:BE1091)*F32),2)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ROUND((((SUM(BF104:BF111)+SUM(BF129:BF1085))+SUM(BF1087:BF1091))),2)</f>
        <v>0</v>
      </c>
      <c r="I33" s="350"/>
      <c r="J33" s="350"/>
      <c r="K33" s="128"/>
      <c r="L33" s="128"/>
      <c r="M33" s="363">
        <f>ROUND(((ROUND((SUM(BF104:BF111)+SUM(BF129:BF1085)),2)*F33)+SUM(BF1087:BF1091)*F33),2)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ROUND((((SUM(BG104:BG111)+SUM(BG129:BG1085))+SUM(BG1087:BG1091))),2)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ROUND((((SUM(BH104:BH111)+SUM(BH129:BH1085))+SUM(BH1087:BH1091))),2)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ROUND((((SUM(BI104:BI111)+SUM(BI129:BI1085))+SUM(BI1087:BI1091))),2)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02 - Kanalizace splašková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>Sv. Čech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N129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593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N130</f>
        <v>0</v>
      </c>
      <c r="O89" s="354"/>
      <c r="P89" s="354"/>
      <c r="Q89" s="354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55">
        <f>N131</f>
        <v>0</v>
      </c>
      <c r="O90" s="356"/>
      <c r="P90" s="356"/>
      <c r="Q90" s="356"/>
      <c r="R90" s="168"/>
    </row>
    <row r="91" spans="2:18" s="169" customFormat="1" ht="19.85" customHeight="1">
      <c r="B91" s="165"/>
      <c r="C91" s="166"/>
      <c r="D91" s="167" t="s">
        <v>594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55">
        <f>N737</f>
        <v>0</v>
      </c>
      <c r="O91" s="356"/>
      <c r="P91" s="356"/>
      <c r="Q91" s="356"/>
      <c r="R91" s="168"/>
    </row>
    <row r="92" spans="2:18" s="169" customFormat="1" ht="19.85" customHeight="1">
      <c r="B92" s="165"/>
      <c r="C92" s="166"/>
      <c r="D92" s="167" t="s">
        <v>127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55">
        <f>N746</f>
        <v>0</v>
      </c>
      <c r="O92" s="356"/>
      <c r="P92" s="356"/>
      <c r="Q92" s="356"/>
      <c r="R92" s="168"/>
    </row>
    <row r="93" spans="2:18" s="169" customFormat="1" ht="19.85" customHeight="1">
      <c r="B93" s="165"/>
      <c r="C93" s="166"/>
      <c r="D93" s="167" t="s">
        <v>595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55">
        <f>N783</f>
        <v>0</v>
      </c>
      <c r="O93" s="356"/>
      <c r="P93" s="356"/>
      <c r="Q93" s="356"/>
      <c r="R93" s="168"/>
    </row>
    <row r="94" spans="2:18" s="169" customFormat="1" ht="19.85" customHeight="1">
      <c r="B94" s="165"/>
      <c r="C94" s="166"/>
      <c r="D94" s="167" t="s">
        <v>596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55">
        <f>N806</f>
        <v>0</v>
      </c>
      <c r="O94" s="356"/>
      <c r="P94" s="356"/>
      <c r="Q94" s="356"/>
      <c r="R94" s="168"/>
    </row>
    <row r="95" spans="2:18" s="169" customFormat="1" ht="19.85" customHeight="1">
      <c r="B95" s="165"/>
      <c r="C95" s="166"/>
      <c r="D95" s="167" t="s">
        <v>597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55">
        <f>N860</f>
        <v>0</v>
      </c>
      <c r="O95" s="356"/>
      <c r="P95" s="356"/>
      <c r="Q95" s="356"/>
      <c r="R95" s="168"/>
    </row>
    <row r="96" spans="2:18" s="169" customFormat="1" ht="19.85" customHeight="1">
      <c r="B96" s="165"/>
      <c r="C96" s="166"/>
      <c r="D96" s="167" t="s">
        <v>130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55">
        <f>N881</f>
        <v>0</v>
      </c>
      <c r="O96" s="356"/>
      <c r="P96" s="356"/>
      <c r="Q96" s="356"/>
      <c r="R96" s="168"/>
    </row>
    <row r="97" spans="2:18" s="169" customFormat="1" ht="19.85" customHeight="1">
      <c r="B97" s="165"/>
      <c r="C97" s="166"/>
      <c r="D97" s="167" t="s">
        <v>598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55">
        <f>N1045</f>
        <v>0</v>
      </c>
      <c r="O97" s="356"/>
      <c r="P97" s="356"/>
      <c r="Q97" s="356"/>
      <c r="R97" s="168"/>
    </row>
    <row r="98" spans="2:18" s="169" customFormat="1" ht="19.85" customHeight="1">
      <c r="B98" s="165"/>
      <c r="C98" s="166"/>
      <c r="D98" s="167" t="s">
        <v>133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55">
        <f>N1051</f>
        <v>0</v>
      </c>
      <c r="O98" s="356"/>
      <c r="P98" s="356"/>
      <c r="Q98" s="356"/>
      <c r="R98" s="168"/>
    </row>
    <row r="99" spans="2:18" s="169" customFormat="1" ht="19.85" customHeight="1">
      <c r="B99" s="165"/>
      <c r="C99" s="166"/>
      <c r="D99" s="167" t="s">
        <v>599</v>
      </c>
      <c r="E99" s="166"/>
      <c r="F99" s="166"/>
      <c r="G99" s="166"/>
      <c r="H99" s="166"/>
      <c r="I99" s="166"/>
      <c r="J99" s="166"/>
      <c r="K99" s="166"/>
      <c r="L99" s="166"/>
      <c r="M99" s="166"/>
      <c r="N99" s="355">
        <f>N1063</f>
        <v>0</v>
      </c>
      <c r="O99" s="356"/>
      <c r="P99" s="356"/>
      <c r="Q99" s="356"/>
      <c r="R99" s="168"/>
    </row>
    <row r="100" spans="2:18" s="164" customFormat="1" ht="24.95" customHeight="1">
      <c r="B100" s="160"/>
      <c r="C100" s="161"/>
      <c r="D100" s="162" t="s">
        <v>600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36">
        <f>N1065</f>
        <v>0</v>
      </c>
      <c r="O100" s="354"/>
      <c r="P100" s="354"/>
      <c r="Q100" s="354"/>
      <c r="R100" s="163"/>
    </row>
    <row r="101" spans="2:18" s="169" customFormat="1" ht="19.85" customHeight="1">
      <c r="B101" s="165"/>
      <c r="C101" s="166"/>
      <c r="D101" s="167" t="s">
        <v>601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355">
        <f>N1066</f>
        <v>0</v>
      </c>
      <c r="O101" s="356"/>
      <c r="P101" s="356"/>
      <c r="Q101" s="356"/>
      <c r="R101" s="168"/>
    </row>
    <row r="102" spans="2:18" s="164" customFormat="1" ht="21.75" customHeight="1">
      <c r="B102" s="160"/>
      <c r="C102" s="161"/>
      <c r="D102" s="162" t="s">
        <v>136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335">
        <f>N1086</f>
        <v>0</v>
      </c>
      <c r="O102" s="354"/>
      <c r="P102" s="354"/>
      <c r="Q102" s="354"/>
      <c r="R102" s="163"/>
    </row>
    <row r="103" spans="2:18" s="126" customFormat="1" ht="21.75" customHeight="1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30"/>
    </row>
    <row r="104" spans="2:21" s="126" customFormat="1" ht="29.25" customHeight="1">
      <c r="B104" s="127"/>
      <c r="C104" s="159" t="s">
        <v>137</v>
      </c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357">
        <f>ROUND(N105+N106+N107+N108+N109+N110,2)</f>
        <v>0</v>
      </c>
      <c r="O104" s="358"/>
      <c r="P104" s="358"/>
      <c r="Q104" s="358"/>
      <c r="R104" s="130"/>
      <c r="T104" s="170"/>
      <c r="U104" s="171" t="s">
        <v>39</v>
      </c>
    </row>
    <row r="105" spans="2:62" s="126" customFormat="1" ht="18" customHeight="1">
      <c r="B105" s="127"/>
      <c r="C105" s="128"/>
      <c r="D105" s="266" t="s">
        <v>138</v>
      </c>
      <c r="E105" s="346"/>
      <c r="F105" s="346"/>
      <c r="G105" s="346"/>
      <c r="H105" s="346"/>
      <c r="I105" s="108"/>
      <c r="J105" s="108"/>
      <c r="K105" s="108"/>
      <c r="L105" s="108"/>
      <c r="M105" s="108"/>
      <c r="N105" s="268">
        <f>ROUND(N88*T105,2)</f>
        <v>0</v>
      </c>
      <c r="O105" s="347"/>
      <c r="P105" s="347"/>
      <c r="Q105" s="347"/>
      <c r="R105" s="130"/>
      <c r="S105" s="128"/>
      <c r="T105" s="172"/>
      <c r="U105" s="173" t="s">
        <v>40</v>
      </c>
      <c r="AY105" s="117" t="s">
        <v>139</v>
      </c>
      <c r="BE105" s="174">
        <f aca="true" t="shared" si="0" ref="BE105:BE110">IF(U105="základní",N105,0)</f>
        <v>0</v>
      </c>
      <c r="BF105" s="174">
        <f aca="true" t="shared" si="1" ref="BF105:BF110">IF(U105="snížená",N105,0)</f>
        <v>0</v>
      </c>
      <c r="BG105" s="174">
        <f aca="true" t="shared" si="2" ref="BG105:BG110">IF(U105="zákl. přenesená",N105,0)</f>
        <v>0</v>
      </c>
      <c r="BH105" s="174">
        <f aca="true" t="shared" si="3" ref="BH105:BH110">IF(U105="sníž. přenesená",N105,0)</f>
        <v>0</v>
      </c>
      <c r="BI105" s="174">
        <f aca="true" t="shared" si="4" ref="BI105:BI110">IF(U105="nulová",N105,0)</f>
        <v>0</v>
      </c>
      <c r="BJ105" s="117" t="s">
        <v>83</v>
      </c>
    </row>
    <row r="106" spans="2:62" s="126" customFormat="1" ht="18" customHeight="1">
      <c r="B106" s="127"/>
      <c r="C106" s="128"/>
      <c r="D106" s="266" t="s">
        <v>140</v>
      </c>
      <c r="E106" s="346"/>
      <c r="F106" s="346"/>
      <c r="G106" s="346"/>
      <c r="H106" s="346"/>
      <c r="I106" s="108"/>
      <c r="J106" s="108"/>
      <c r="K106" s="108"/>
      <c r="L106" s="108"/>
      <c r="M106" s="108"/>
      <c r="N106" s="268">
        <f>ROUND(N88*T106,2)</f>
        <v>0</v>
      </c>
      <c r="O106" s="347"/>
      <c r="P106" s="347"/>
      <c r="Q106" s="347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266" t="s">
        <v>141</v>
      </c>
      <c r="E107" s="346"/>
      <c r="F107" s="346"/>
      <c r="G107" s="346"/>
      <c r="H107" s="346"/>
      <c r="I107" s="108"/>
      <c r="J107" s="108"/>
      <c r="K107" s="108"/>
      <c r="L107" s="108"/>
      <c r="M107" s="108"/>
      <c r="N107" s="268">
        <f>ROUND(N88*T107,2)</f>
        <v>0</v>
      </c>
      <c r="O107" s="347"/>
      <c r="P107" s="347"/>
      <c r="Q107" s="347"/>
      <c r="R107" s="130"/>
      <c r="S107" s="128"/>
      <c r="T107" s="172"/>
      <c r="U107" s="173" t="s">
        <v>40</v>
      </c>
      <c r="AY107" s="117" t="s">
        <v>139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62" s="126" customFormat="1" ht="18" customHeight="1">
      <c r="B108" s="127"/>
      <c r="C108" s="128"/>
      <c r="D108" s="266" t="s">
        <v>142</v>
      </c>
      <c r="E108" s="346"/>
      <c r="F108" s="346"/>
      <c r="G108" s="346"/>
      <c r="H108" s="346"/>
      <c r="I108" s="108"/>
      <c r="J108" s="108"/>
      <c r="K108" s="108"/>
      <c r="L108" s="108"/>
      <c r="M108" s="108"/>
      <c r="N108" s="268">
        <f>ROUND(N88*T108,2)</f>
        <v>0</v>
      </c>
      <c r="O108" s="347"/>
      <c r="P108" s="347"/>
      <c r="Q108" s="347"/>
      <c r="R108" s="130"/>
      <c r="S108" s="128"/>
      <c r="T108" s="172"/>
      <c r="U108" s="173" t="s">
        <v>40</v>
      </c>
      <c r="AY108" s="117" t="s">
        <v>139</v>
      </c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17" t="s">
        <v>83</v>
      </c>
    </row>
    <row r="109" spans="2:62" s="126" customFormat="1" ht="18" customHeight="1">
      <c r="B109" s="127"/>
      <c r="C109" s="128"/>
      <c r="D109" s="266" t="s">
        <v>143</v>
      </c>
      <c r="E109" s="346"/>
      <c r="F109" s="346"/>
      <c r="G109" s="346"/>
      <c r="H109" s="346"/>
      <c r="I109" s="108"/>
      <c r="J109" s="108"/>
      <c r="K109" s="108"/>
      <c r="L109" s="108"/>
      <c r="M109" s="108"/>
      <c r="N109" s="268">
        <f>ROUND(N88*T109,2)</f>
        <v>0</v>
      </c>
      <c r="O109" s="347"/>
      <c r="P109" s="347"/>
      <c r="Q109" s="347"/>
      <c r="R109" s="130"/>
      <c r="S109" s="128"/>
      <c r="T109" s="172"/>
      <c r="U109" s="173" t="s">
        <v>40</v>
      </c>
      <c r="AY109" s="117" t="s">
        <v>139</v>
      </c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17" t="s">
        <v>83</v>
      </c>
    </row>
    <row r="110" spans="2:62" s="126" customFormat="1" ht="18" customHeight="1">
      <c r="B110" s="127"/>
      <c r="C110" s="128"/>
      <c r="D110" s="114" t="s">
        <v>144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268">
        <f>ROUND(N88*T110,2)</f>
        <v>0</v>
      </c>
      <c r="O110" s="347"/>
      <c r="P110" s="347"/>
      <c r="Q110" s="347"/>
      <c r="R110" s="130"/>
      <c r="S110" s="128"/>
      <c r="T110" s="175"/>
      <c r="U110" s="176" t="s">
        <v>40</v>
      </c>
      <c r="AY110" s="117" t="s">
        <v>145</v>
      </c>
      <c r="BE110" s="174">
        <f t="shared" si="0"/>
        <v>0</v>
      </c>
      <c r="BF110" s="174">
        <f t="shared" si="1"/>
        <v>0</v>
      </c>
      <c r="BG110" s="174">
        <f t="shared" si="2"/>
        <v>0</v>
      </c>
      <c r="BH110" s="174">
        <f t="shared" si="3"/>
        <v>0</v>
      </c>
      <c r="BI110" s="174">
        <f t="shared" si="4"/>
        <v>0</v>
      </c>
      <c r="BJ110" s="117" t="s">
        <v>83</v>
      </c>
    </row>
    <row r="111" spans="2:18" s="126" customFormat="1" ht="13.5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30"/>
    </row>
    <row r="112" spans="2:18" s="126" customFormat="1" ht="29.25" customHeight="1">
      <c r="B112" s="127"/>
      <c r="C112" s="177" t="s">
        <v>108</v>
      </c>
      <c r="D112" s="139"/>
      <c r="E112" s="139"/>
      <c r="F112" s="139"/>
      <c r="G112" s="139"/>
      <c r="H112" s="139"/>
      <c r="I112" s="139"/>
      <c r="J112" s="139"/>
      <c r="K112" s="139"/>
      <c r="L112" s="348">
        <f>ROUND(SUM(N88+N104),2)</f>
        <v>0</v>
      </c>
      <c r="M112" s="348"/>
      <c r="N112" s="348"/>
      <c r="O112" s="348"/>
      <c r="P112" s="348"/>
      <c r="Q112" s="348"/>
      <c r="R112" s="130"/>
    </row>
    <row r="113" spans="2:18" s="126" customFormat="1" ht="6.95" customHeight="1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4"/>
    </row>
    <row r="117" spans="2:18" s="126" customFormat="1" ht="6.95" customHeight="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7"/>
    </row>
    <row r="118" spans="2:18" s="126" customFormat="1" ht="36.95" customHeight="1">
      <c r="B118" s="127"/>
      <c r="C118" s="349" t="s">
        <v>146</v>
      </c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130"/>
    </row>
    <row r="119" spans="2:18" s="126" customFormat="1" ht="6.9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30"/>
    </row>
    <row r="120" spans="2:18" s="126" customFormat="1" ht="30" customHeight="1">
      <c r="B120" s="127"/>
      <c r="C120" s="125" t="s">
        <v>19</v>
      </c>
      <c r="D120" s="128"/>
      <c r="E120" s="128"/>
      <c r="F120" s="351" t="str">
        <f>F6</f>
        <v>Lokalita pro RD  Za Hniličkou, Horní Temenice</v>
      </c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128"/>
      <c r="R120" s="130"/>
    </row>
    <row r="121" spans="2:18" s="126" customFormat="1" ht="36.95" customHeight="1">
      <c r="B121" s="127"/>
      <c r="C121" s="158" t="s">
        <v>116</v>
      </c>
      <c r="D121" s="128"/>
      <c r="E121" s="128"/>
      <c r="F121" s="353" t="str">
        <f>F7</f>
        <v>SO 02 - Kanalizace splašková</v>
      </c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128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18" customHeight="1">
      <c r="B123" s="127"/>
      <c r="C123" s="125" t="s">
        <v>23</v>
      </c>
      <c r="D123" s="128"/>
      <c r="E123" s="128"/>
      <c r="F123" s="131" t="str">
        <f>F9</f>
        <v>Šumperk</v>
      </c>
      <c r="G123" s="128"/>
      <c r="H123" s="128"/>
      <c r="I123" s="128"/>
      <c r="J123" s="128"/>
      <c r="K123" s="125" t="s">
        <v>25</v>
      </c>
      <c r="L123" s="128"/>
      <c r="M123" s="339" t="str">
        <f>IF(O9="","",O9)</f>
        <v>Vyplň údaj</v>
      </c>
      <c r="N123" s="339"/>
      <c r="O123" s="339"/>
      <c r="P123" s="339"/>
      <c r="Q123" s="128"/>
      <c r="R123" s="130"/>
    </row>
    <row r="124" spans="2:18" s="126" customFormat="1" ht="6.9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18" s="126" customFormat="1" ht="13.55">
      <c r="B125" s="127"/>
      <c r="C125" s="125" t="s">
        <v>26</v>
      </c>
      <c r="D125" s="128"/>
      <c r="E125" s="128"/>
      <c r="F125" s="131" t="str">
        <f>E12</f>
        <v xml:space="preserve"> </v>
      </c>
      <c r="G125" s="128"/>
      <c r="H125" s="128"/>
      <c r="I125" s="128"/>
      <c r="J125" s="128"/>
      <c r="K125" s="125" t="s">
        <v>32</v>
      </c>
      <c r="L125" s="128"/>
      <c r="M125" s="340" t="str">
        <f>E18</f>
        <v xml:space="preserve"> </v>
      </c>
      <c r="N125" s="340"/>
      <c r="O125" s="340"/>
      <c r="P125" s="340"/>
      <c r="Q125" s="340"/>
      <c r="R125" s="130"/>
    </row>
    <row r="126" spans="2:18" s="126" customFormat="1" ht="14.5" customHeight="1">
      <c r="B126" s="127"/>
      <c r="C126" s="125" t="s">
        <v>30</v>
      </c>
      <c r="D126" s="128"/>
      <c r="E126" s="128"/>
      <c r="F126" s="131" t="str">
        <f>IF(E15="","",E15)</f>
        <v>Vyplň údaj</v>
      </c>
      <c r="G126" s="128"/>
      <c r="H126" s="128"/>
      <c r="I126" s="128"/>
      <c r="J126" s="128"/>
      <c r="K126" s="125" t="s">
        <v>34</v>
      </c>
      <c r="L126" s="128"/>
      <c r="M126" s="340" t="str">
        <f>E21</f>
        <v>Sv. Čech</v>
      </c>
      <c r="N126" s="340"/>
      <c r="O126" s="340"/>
      <c r="P126" s="340"/>
      <c r="Q126" s="340"/>
      <c r="R126" s="130"/>
    </row>
    <row r="127" spans="2:18" s="126" customFormat="1" ht="10.3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27" s="182" customFormat="1" ht="29.25" customHeight="1">
      <c r="B128" s="178"/>
      <c r="C128" s="179" t="s">
        <v>147</v>
      </c>
      <c r="D128" s="180" t="s">
        <v>148</v>
      </c>
      <c r="E128" s="180" t="s">
        <v>57</v>
      </c>
      <c r="F128" s="341" t="s">
        <v>149</v>
      </c>
      <c r="G128" s="341"/>
      <c r="H128" s="341"/>
      <c r="I128" s="341"/>
      <c r="J128" s="180" t="s">
        <v>150</v>
      </c>
      <c r="K128" s="180" t="s">
        <v>151</v>
      </c>
      <c r="L128" s="342" t="s">
        <v>152</v>
      </c>
      <c r="M128" s="342"/>
      <c r="N128" s="341" t="s">
        <v>122</v>
      </c>
      <c r="O128" s="341"/>
      <c r="P128" s="341"/>
      <c r="Q128" s="343"/>
      <c r="R128" s="181"/>
      <c r="T128" s="183" t="s">
        <v>153</v>
      </c>
      <c r="U128" s="184" t="s">
        <v>39</v>
      </c>
      <c r="V128" s="184" t="s">
        <v>154</v>
      </c>
      <c r="W128" s="184" t="s">
        <v>155</v>
      </c>
      <c r="X128" s="184" t="s">
        <v>156</v>
      </c>
      <c r="Y128" s="184" t="s">
        <v>157</v>
      </c>
      <c r="Z128" s="184" t="s">
        <v>158</v>
      </c>
      <c r="AA128" s="185" t="s">
        <v>159</v>
      </c>
    </row>
    <row r="129" spans="2:63" s="126" customFormat="1" ht="29.25" customHeight="1">
      <c r="B129" s="127"/>
      <c r="C129" s="186" t="s">
        <v>119</v>
      </c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344">
        <f>BK129</f>
        <v>0</v>
      </c>
      <c r="O129" s="345"/>
      <c r="P129" s="345"/>
      <c r="Q129" s="345"/>
      <c r="R129" s="130"/>
      <c r="T129" s="187"/>
      <c r="U129" s="132"/>
      <c r="V129" s="132"/>
      <c r="W129" s="188">
        <f>W130+W1065+W1086</f>
        <v>0</v>
      </c>
      <c r="X129" s="132"/>
      <c r="Y129" s="188">
        <f>Y130+Y1065+Y1086</f>
        <v>1936.33253491</v>
      </c>
      <c r="Z129" s="132"/>
      <c r="AA129" s="189">
        <f>AA130+AA1065+AA1086</f>
        <v>3.6052799999999996</v>
      </c>
      <c r="AT129" s="117" t="s">
        <v>74</v>
      </c>
      <c r="AU129" s="117" t="s">
        <v>124</v>
      </c>
      <c r="BK129" s="190">
        <f>BK130+BK1065+BK1086</f>
        <v>0</v>
      </c>
    </row>
    <row r="130" spans="2:63" s="195" customFormat="1" ht="37.4" customHeight="1">
      <c r="B130" s="191"/>
      <c r="C130" s="192"/>
      <c r="D130" s="193" t="s">
        <v>593</v>
      </c>
      <c r="E130" s="193"/>
      <c r="F130" s="193"/>
      <c r="G130" s="193"/>
      <c r="H130" s="193"/>
      <c r="I130" s="193"/>
      <c r="J130" s="193"/>
      <c r="K130" s="193"/>
      <c r="L130" s="193"/>
      <c r="M130" s="193"/>
      <c r="N130" s="335">
        <f>BK130</f>
        <v>0</v>
      </c>
      <c r="O130" s="336"/>
      <c r="P130" s="336"/>
      <c r="Q130" s="336"/>
      <c r="R130" s="194"/>
      <c r="T130" s="196"/>
      <c r="U130" s="192"/>
      <c r="V130" s="192"/>
      <c r="W130" s="197">
        <f>W131+W737+W746+W783+W806+W860+W881+W1045+W1051+W1063</f>
        <v>0</v>
      </c>
      <c r="X130" s="192"/>
      <c r="Y130" s="197">
        <f>Y131+Y737+Y746+Y783+Y806+Y860+Y881+Y1045+Y1051+Y1063</f>
        <v>1935.68074041</v>
      </c>
      <c r="Z130" s="192"/>
      <c r="AA130" s="198">
        <f>AA131+AA737+AA746+AA783+AA806+AA860+AA881+AA1045+AA1051+AA1063</f>
        <v>3.6052799999999996</v>
      </c>
      <c r="AR130" s="199" t="s">
        <v>83</v>
      </c>
      <c r="AT130" s="200" t="s">
        <v>74</v>
      </c>
      <c r="AU130" s="200" t="s">
        <v>75</v>
      </c>
      <c r="AY130" s="199" t="s">
        <v>160</v>
      </c>
      <c r="BK130" s="201">
        <f>BK131+BK737+BK746+BK783+BK806+BK860+BK881+BK1045+BK1051+BK1063</f>
        <v>0</v>
      </c>
    </row>
    <row r="131" spans="2:63" s="195" customFormat="1" ht="19.85" customHeight="1">
      <c r="B131" s="191"/>
      <c r="C131" s="192"/>
      <c r="D131" s="202" t="s">
        <v>126</v>
      </c>
      <c r="E131" s="202"/>
      <c r="F131" s="202"/>
      <c r="G131" s="202"/>
      <c r="H131" s="202"/>
      <c r="I131" s="202"/>
      <c r="J131" s="202"/>
      <c r="K131" s="202"/>
      <c r="L131" s="202"/>
      <c r="M131" s="202"/>
      <c r="N131" s="313">
        <f>BK131</f>
        <v>0</v>
      </c>
      <c r="O131" s="314"/>
      <c r="P131" s="314"/>
      <c r="Q131" s="314"/>
      <c r="R131" s="194"/>
      <c r="T131" s="196"/>
      <c r="U131" s="192"/>
      <c r="V131" s="192"/>
      <c r="W131" s="197">
        <f>SUM(W132:W736)</f>
        <v>0</v>
      </c>
      <c r="X131" s="192"/>
      <c r="Y131" s="197">
        <f>SUM(Y132:Y736)</f>
        <v>1776.4378319300001</v>
      </c>
      <c r="Z131" s="192"/>
      <c r="AA131" s="198">
        <f>SUM(AA132:AA736)</f>
        <v>3.6052799999999996</v>
      </c>
      <c r="AR131" s="199" t="s">
        <v>83</v>
      </c>
      <c r="AT131" s="200" t="s">
        <v>74</v>
      </c>
      <c r="AU131" s="200" t="s">
        <v>83</v>
      </c>
      <c r="AY131" s="199" t="s">
        <v>160</v>
      </c>
      <c r="BK131" s="201">
        <f>SUM(BK132:BK736)</f>
        <v>0</v>
      </c>
    </row>
    <row r="132" spans="2:65" s="126" customFormat="1" ht="40.15" customHeight="1">
      <c r="B132" s="127"/>
      <c r="C132" s="383" t="s">
        <v>83</v>
      </c>
      <c r="D132" s="383" t="s">
        <v>161</v>
      </c>
      <c r="E132" s="384" t="s">
        <v>602</v>
      </c>
      <c r="F132" s="385" t="s">
        <v>603</v>
      </c>
      <c r="G132" s="385"/>
      <c r="H132" s="385"/>
      <c r="I132" s="385"/>
      <c r="J132" s="386" t="s">
        <v>164</v>
      </c>
      <c r="K132" s="387">
        <v>5.18</v>
      </c>
      <c r="L132" s="317">
        <v>0</v>
      </c>
      <c r="M132" s="317"/>
      <c r="N132" s="318">
        <f>ROUND(L132*K132,2)</f>
        <v>0</v>
      </c>
      <c r="O132" s="318"/>
      <c r="P132" s="318"/>
      <c r="Q132" s="318"/>
      <c r="R132" s="130"/>
      <c r="T132" s="207" t="s">
        <v>5</v>
      </c>
      <c r="U132" s="208" t="s">
        <v>40</v>
      </c>
      <c r="V132" s="128"/>
      <c r="W132" s="209">
        <f>V132*K132</f>
        <v>0</v>
      </c>
      <c r="X132" s="209">
        <v>0</v>
      </c>
      <c r="Y132" s="209">
        <f>X132*K132</f>
        <v>0</v>
      </c>
      <c r="Z132" s="209">
        <v>0.44</v>
      </c>
      <c r="AA132" s="210">
        <f>Z132*K132</f>
        <v>2.2792</v>
      </c>
      <c r="AR132" s="117" t="s">
        <v>165</v>
      </c>
      <c r="AT132" s="117" t="s">
        <v>161</v>
      </c>
      <c r="AU132" s="117" t="s">
        <v>114</v>
      </c>
      <c r="AY132" s="117" t="s">
        <v>160</v>
      </c>
      <c r="BE132" s="174">
        <f>IF(U132="základní",N132,0)</f>
        <v>0</v>
      </c>
      <c r="BF132" s="174">
        <f>IF(U132="snížená",N132,0)</f>
        <v>0</v>
      </c>
      <c r="BG132" s="174">
        <f>IF(U132="zákl. přenesená",N132,0)</f>
        <v>0</v>
      </c>
      <c r="BH132" s="174">
        <f>IF(U132="sníž. přenesená",N132,0)</f>
        <v>0</v>
      </c>
      <c r="BI132" s="174">
        <f>IF(U132="nulová",N132,0)</f>
        <v>0</v>
      </c>
      <c r="BJ132" s="117" t="s">
        <v>83</v>
      </c>
      <c r="BK132" s="174">
        <f>ROUND(L132*K132,2)</f>
        <v>0</v>
      </c>
      <c r="BL132" s="117" t="s">
        <v>165</v>
      </c>
      <c r="BM132" s="117" t="s">
        <v>604</v>
      </c>
    </row>
    <row r="133" spans="2:51" s="216" customFormat="1" ht="20.5" customHeight="1">
      <c r="B133" s="211"/>
      <c r="C133" s="388"/>
      <c r="D133" s="388"/>
      <c r="E133" s="389" t="s">
        <v>5</v>
      </c>
      <c r="F133" s="390" t="s">
        <v>191</v>
      </c>
      <c r="G133" s="391"/>
      <c r="H133" s="391"/>
      <c r="I133" s="391"/>
      <c r="J133" s="388"/>
      <c r="K133" s="392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16" customFormat="1" ht="20.5" customHeight="1">
      <c r="B134" s="211"/>
      <c r="C134" s="388"/>
      <c r="D134" s="388"/>
      <c r="E134" s="389" t="s">
        <v>5</v>
      </c>
      <c r="F134" s="393" t="s">
        <v>605</v>
      </c>
      <c r="G134" s="394"/>
      <c r="H134" s="394"/>
      <c r="I134" s="394"/>
      <c r="J134" s="388"/>
      <c r="K134" s="392" t="s">
        <v>5</v>
      </c>
      <c r="L134" s="212"/>
      <c r="M134" s="212"/>
      <c r="N134" s="212"/>
      <c r="O134" s="212"/>
      <c r="P134" s="212"/>
      <c r="Q134" s="212"/>
      <c r="R134" s="215"/>
      <c r="T134" s="217"/>
      <c r="U134" s="212"/>
      <c r="V134" s="212"/>
      <c r="W134" s="212"/>
      <c r="X134" s="212"/>
      <c r="Y134" s="212"/>
      <c r="Z134" s="212"/>
      <c r="AA134" s="218"/>
      <c r="AT134" s="219" t="s">
        <v>168</v>
      </c>
      <c r="AU134" s="219" t="s">
        <v>114</v>
      </c>
      <c r="AV134" s="216" t="s">
        <v>83</v>
      </c>
      <c r="AW134" s="216" t="s">
        <v>33</v>
      </c>
      <c r="AX134" s="216" t="s">
        <v>75</v>
      </c>
      <c r="AY134" s="219" t="s">
        <v>160</v>
      </c>
    </row>
    <row r="135" spans="2:51" s="225" customFormat="1" ht="20.5" customHeight="1">
      <c r="B135" s="220"/>
      <c r="C135" s="395"/>
      <c r="D135" s="395"/>
      <c r="E135" s="396" t="s">
        <v>5</v>
      </c>
      <c r="F135" s="397" t="s">
        <v>606</v>
      </c>
      <c r="G135" s="398"/>
      <c r="H135" s="398"/>
      <c r="I135" s="398"/>
      <c r="J135" s="395"/>
      <c r="K135" s="399">
        <v>5.18</v>
      </c>
      <c r="L135" s="221"/>
      <c r="M135" s="221"/>
      <c r="N135" s="221"/>
      <c r="O135" s="221"/>
      <c r="P135" s="221"/>
      <c r="Q135" s="221"/>
      <c r="R135" s="224"/>
      <c r="T135" s="226"/>
      <c r="U135" s="221"/>
      <c r="V135" s="221"/>
      <c r="W135" s="221"/>
      <c r="X135" s="221"/>
      <c r="Y135" s="221"/>
      <c r="Z135" s="221"/>
      <c r="AA135" s="227"/>
      <c r="AT135" s="228" t="s">
        <v>168</v>
      </c>
      <c r="AU135" s="228" t="s">
        <v>114</v>
      </c>
      <c r="AV135" s="225" t="s">
        <v>114</v>
      </c>
      <c r="AW135" s="225" t="s">
        <v>33</v>
      </c>
      <c r="AX135" s="225" t="s">
        <v>75</v>
      </c>
      <c r="AY135" s="228" t="s">
        <v>160</v>
      </c>
    </row>
    <row r="136" spans="2:51" s="234" customFormat="1" ht="20.5" customHeight="1">
      <c r="B136" s="229"/>
      <c r="C136" s="400"/>
      <c r="D136" s="400"/>
      <c r="E136" s="401" t="s">
        <v>5</v>
      </c>
      <c r="F136" s="402" t="s">
        <v>170</v>
      </c>
      <c r="G136" s="403"/>
      <c r="H136" s="403"/>
      <c r="I136" s="403"/>
      <c r="J136" s="400"/>
      <c r="K136" s="404">
        <v>5.18</v>
      </c>
      <c r="L136" s="230"/>
      <c r="M136" s="230"/>
      <c r="N136" s="230"/>
      <c r="O136" s="230"/>
      <c r="P136" s="230"/>
      <c r="Q136" s="230"/>
      <c r="R136" s="233"/>
      <c r="T136" s="235"/>
      <c r="U136" s="230"/>
      <c r="V136" s="230"/>
      <c r="W136" s="230"/>
      <c r="X136" s="230"/>
      <c r="Y136" s="230"/>
      <c r="Z136" s="230"/>
      <c r="AA136" s="236"/>
      <c r="AT136" s="237" t="s">
        <v>168</v>
      </c>
      <c r="AU136" s="237" t="s">
        <v>114</v>
      </c>
      <c r="AV136" s="234" t="s">
        <v>165</v>
      </c>
      <c r="AW136" s="234" t="s">
        <v>33</v>
      </c>
      <c r="AX136" s="234" t="s">
        <v>83</v>
      </c>
      <c r="AY136" s="237" t="s">
        <v>160</v>
      </c>
    </row>
    <row r="137" spans="2:65" s="126" customFormat="1" ht="28.95" customHeight="1">
      <c r="B137" s="127"/>
      <c r="C137" s="383" t="s">
        <v>114</v>
      </c>
      <c r="D137" s="383" t="s">
        <v>161</v>
      </c>
      <c r="E137" s="384" t="s">
        <v>607</v>
      </c>
      <c r="F137" s="385" t="s">
        <v>608</v>
      </c>
      <c r="G137" s="385"/>
      <c r="H137" s="385"/>
      <c r="I137" s="385"/>
      <c r="J137" s="386" t="s">
        <v>164</v>
      </c>
      <c r="K137" s="387">
        <v>5.18</v>
      </c>
      <c r="L137" s="317">
        <v>0</v>
      </c>
      <c r="M137" s="317"/>
      <c r="N137" s="318">
        <f>ROUND(L137*K137,2)</f>
        <v>0</v>
      </c>
      <c r="O137" s="318"/>
      <c r="P137" s="318"/>
      <c r="Q137" s="318"/>
      <c r="R137" s="130"/>
      <c r="T137" s="207" t="s">
        <v>5</v>
      </c>
      <c r="U137" s="208" t="s">
        <v>40</v>
      </c>
      <c r="V137" s="128"/>
      <c r="W137" s="209">
        <f>V137*K137</f>
        <v>0</v>
      </c>
      <c r="X137" s="209">
        <v>9E-05</v>
      </c>
      <c r="Y137" s="209">
        <f>X137*K137</f>
        <v>0.0004662</v>
      </c>
      <c r="Z137" s="209">
        <v>0.256</v>
      </c>
      <c r="AA137" s="210">
        <f>Z137*K137</f>
        <v>1.32608</v>
      </c>
      <c r="AR137" s="117" t="s">
        <v>165</v>
      </c>
      <c r="AT137" s="117" t="s">
        <v>161</v>
      </c>
      <c r="AU137" s="117" t="s">
        <v>114</v>
      </c>
      <c r="AY137" s="117" t="s">
        <v>160</v>
      </c>
      <c r="BE137" s="174">
        <f>IF(U137="základní",N137,0)</f>
        <v>0</v>
      </c>
      <c r="BF137" s="174">
        <f>IF(U137="snížená",N137,0)</f>
        <v>0</v>
      </c>
      <c r="BG137" s="174">
        <f>IF(U137="zákl. přenesená",N137,0)</f>
        <v>0</v>
      </c>
      <c r="BH137" s="174">
        <f>IF(U137="sníž. přenesená",N137,0)</f>
        <v>0</v>
      </c>
      <c r="BI137" s="174">
        <f>IF(U137="nulová",N137,0)</f>
        <v>0</v>
      </c>
      <c r="BJ137" s="117" t="s">
        <v>83</v>
      </c>
      <c r="BK137" s="174">
        <f>ROUND(L137*K137,2)</f>
        <v>0</v>
      </c>
      <c r="BL137" s="117" t="s">
        <v>165</v>
      </c>
      <c r="BM137" s="117" t="s">
        <v>609</v>
      </c>
    </row>
    <row r="138" spans="2:51" s="216" customFormat="1" ht="20.5" customHeight="1">
      <c r="B138" s="211"/>
      <c r="C138" s="388"/>
      <c r="D138" s="388"/>
      <c r="E138" s="389" t="s">
        <v>5</v>
      </c>
      <c r="F138" s="390" t="s">
        <v>191</v>
      </c>
      <c r="G138" s="391"/>
      <c r="H138" s="391"/>
      <c r="I138" s="391"/>
      <c r="J138" s="388"/>
      <c r="K138" s="392" t="s">
        <v>5</v>
      </c>
      <c r="L138" s="212"/>
      <c r="M138" s="212"/>
      <c r="N138" s="212"/>
      <c r="O138" s="212"/>
      <c r="P138" s="212"/>
      <c r="Q138" s="212"/>
      <c r="R138" s="215"/>
      <c r="T138" s="217"/>
      <c r="U138" s="212"/>
      <c r="V138" s="212"/>
      <c r="W138" s="212"/>
      <c r="X138" s="212"/>
      <c r="Y138" s="212"/>
      <c r="Z138" s="212"/>
      <c r="AA138" s="218"/>
      <c r="AT138" s="219" t="s">
        <v>168</v>
      </c>
      <c r="AU138" s="219" t="s">
        <v>114</v>
      </c>
      <c r="AV138" s="216" t="s">
        <v>83</v>
      </c>
      <c r="AW138" s="216" t="s">
        <v>33</v>
      </c>
      <c r="AX138" s="216" t="s">
        <v>75</v>
      </c>
      <c r="AY138" s="219" t="s">
        <v>160</v>
      </c>
    </row>
    <row r="139" spans="2:51" s="216" customFormat="1" ht="20.5" customHeight="1">
      <c r="B139" s="211"/>
      <c r="C139" s="388"/>
      <c r="D139" s="388"/>
      <c r="E139" s="389" t="s">
        <v>5</v>
      </c>
      <c r="F139" s="393" t="s">
        <v>605</v>
      </c>
      <c r="G139" s="394"/>
      <c r="H139" s="394"/>
      <c r="I139" s="394"/>
      <c r="J139" s="388"/>
      <c r="K139" s="392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25" customFormat="1" ht="20.5" customHeight="1">
      <c r="B140" s="220"/>
      <c r="C140" s="395"/>
      <c r="D140" s="395"/>
      <c r="E140" s="396" t="s">
        <v>5</v>
      </c>
      <c r="F140" s="397" t="s">
        <v>606</v>
      </c>
      <c r="G140" s="398"/>
      <c r="H140" s="398"/>
      <c r="I140" s="398"/>
      <c r="J140" s="395"/>
      <c r="K140" s="399">
        <v>5.18</v>
      </c>
      <c r="L140" s="221"/>
      <c r="M140" s="221"/>
      <c r="N140" s="221"/>
      <c r="O140" s="221"/>
      <c r="P140" s="221"/>
      <c r="Q140" s="221"/>
      <c r="R140" s="224"/>
      <c r="T140" s="226"/>
      <c r="U140" s="221"/>
      <c r="V140" s="221"/>
      <c r="W140" s="221"/>
      <c r="X140" s="221"/>
      <c r="Y140" s="221"/>
      <c r="Z140" s="221"/>
      <c r="AA140" s="227"/>
      <c r="AT140" s="228" t="s">
        <v>168</v>
      </c>
      <c r="AU140" s="228" t="s">
        <v>114</v>
      </c>
      <c r="AV140" s="225" t="s">
        <v>114</v>
      </c>
      <c r="AW140" s="225" t="s">
        <v>33</v>
      </c>
      <c r="AX140" s="225" t="s">
        <v>75</v>
      </c>
      <c r="AY140" s="228" t="s">
        <v>160</v>
      </c>
    </row>
    <row r="141" spans="2:51" s="234" customFormat="1" ht="20.5" customHeight="1">
      <c r="B141" s="229"/>
      <c r="C141" s="400"/>
      <c r="D141" s="400"/>
      <c r="E141" s="401" t="s">
        <v>5</v>
      </c>
      <c r="F141" s="402" t="s">
        <v>170</v>
      </c>
      <c r="G141" s="403"/>
      <c r="H141" s="403"/>
      <c r="I141" s="403"/>
      <c r="J141" s="400"/>
      <c r="K141" s="404">
        <v>5.18</v>
      </c>
      <c r="L141" s="230"/>
      <c r="M141" s="230"/>
      <c r="N141" s="230"/>
      <c r="O141" s="230"/>
      <c r="P141" s="230"/>
      <c r="Q141" s="230"/>
      <c r="R141" s="233"/>
      <c r="T141" s="235"/>
      <c r="U141" s="230"/>
      <c r="V141" s="230"/>
      <c r="W141" s="230"/>
      <c r="X141" s="230"/>
      <c r="Y141" s="230"/>
      <c r="Z141" s="230"/>
      <c r="AA141" s="236"/>
      <c r="AT141" s="237" t="s">
        <v>168</v>
      </c>
      <c r="AU141" s="237" t="s">
        <v>114</v>
      </c>
      <c r="AV141" s="234" t="s">
        <v>165</v>
      </c>
      <c r="AW141" s="234" t="s">
        <v>33</v>
      </c>
      <c r="AX141" s="234" t="s">
        <v>83</v>
      </c>
      <c r="AY141" s="237" t="s">
        <v>160</v>
      </c>
    </row>
    <row r="142" spans="2:65" s="126" customFormat="1" ht="40.15" customHeight="1">
      <c r="B142" s="127"/>
      <c r="C142" s="383" t="s">
        <v>175</v>
      </c>
      <c r="D142" s="383" t="s">
        <v>161</v>
      </c>
      <c r="E142" s="384" t="s">
        <v>180</v>
      </c>
      <c r="F142" s="385" t="s">
        <v>181</v>
      </c>
      <c r="G142" s="385"/>
      <c r="H142" s="385"/>
      <c r="I142" s="385"/>
      <c r="J142" s="386" t="s">
        <v>182</v>
      </c>
      <c r="K142" s="387">
        <v>28.906</v>
      </c>
      <c r="L142" s="317">
        <v>0</v>
      </c>
      <c r="M142" s="317"/>
      <c r="N142" s="318">
        <f>ROUND(L142*K142,2)</f>
        <v>0</v>
      </c>
      <c r="O142" s="318"/>
      <c r="P142" s="318"/>
      <c r="Q142" s="318"/>
      <c r="R142" s="130"/>
      <c r="T142" s="207" t="s">
        <v>5</v>
      </c>
      <c r="U142" s="208" t="s">
        <v>40</v>
      </c>
      <c r="V142" s="128"/>
      <c r="W142" s="209">
        <f>V142*K142</f>
        <v>0</v>
      </c>
      <c r="X142" s="209">
        <v>0</v>
      </c>
      <c r="Y142" s="209">
        <f>X142*K142</f>
        <v>0</v>
      </c>
      <c r="Z142" s="209">
        <v>0</v>
      </c>
      <c r="AA142" s="210">
        <f>Z142*K142</f>
        <v>0</v>
      </c>
      <c r="AR142" s="117" t="s">
        <v>165</v>
      </c>
      <c r="AT142" s="117" t="s">
        <v>161</v>
      </c>
      <c r="AU142" s="117" t="s">
        <v>114</v>
      </c>
      <c r="AY142" s="117" t="s">
        <v>160</v>
      </c>
      <c r="BE142" s="174">
        <f>IF(U142="základní",N142,0)</f>
        <v>0</v>
      </c>
      <c r="BF142" s="174">
        <f>IF(U142="snížená",N142,0)</f>
        <v>0</v>
      </c>
      <c r="BG142" s="174">
        <f>IF(U142="zákl. přenesená",N142,0)</f>
        <v>0</v>
      </c>
      <c r="BH142" s="174">
        <f>IF(U142="sníž. přenesená",N142,0)</f>
        <v>0</v>
      </c>
      <c r="BI142" s="174">
        <f>IF(U142="nulová",N142,0)</f>
        <v>0</v>
      </c>
      <c r="BJ142" s="117" t="s">
        <v>83</v>
      </c>
      <c r="BK142" s="174">
        <f>ROUND(L142*K142,2)</f>
        <v>0</v>
      </c>
      <c r="BL142" s="117" t="s">
        <v>165</v>
      </c>
      <c r="BM142" s="117" t="s">
        <v>610</v>
      </c>
    </row>
    <row r="143" spans="2:51" s="216" customFormat="1" ht="20.5" customHeight="1">
      <c r="B143" s="211"/>
      <c r="C143" s="388"/>
      <c r="D143" s="388"/>
      <c r="E143" s="389" t="s">
        <v>5</v>
      </c>
      <c r="F143" s="390" t="s">
        <v>191</v>
      </c>
      <c r="G143" s="391"/>
      <c r="H143" s="391"/>
      <c r="I143" s="391"/>
      <c r="J143" s="388"/>
      <c r="K143" s="392" t="s">
        <v>5</v>
      </c>
      <c r="L143" s="212"/>
      <c r="M143" s="212"/>
      <c r="N143" s="212"/>
      <c r="O143" s="212"/>
      <c r="P143" s="212"/>
      <c r="Q143" s="212"/>
      <c r="R143" s="215"/>
      <c r="T143" s="217"/>
      <c r="U143" s="212"/>
      <c r="V143" s="212"/>
      <c r="W143" s="212"/>
      <c r="X143" s="212"/>
      <c r="Y143" s="212"/>
      <c r="Z143" s="212"/>
      <c r="AA143" s="218"/>
      <c r="AT143" s="219" t="s">
        <v>168</v>
      </c>
      <c r="AU143" s="219" t="s">
        <v>114</v>
      </c>
      <c r="AV143" s="216" t="s">
        <v>83</v>
      </c>
      <c r="AW143" s="216" t="s">
        <v>33</v>
      </c>
      <c r="AX143" s="216" t="s">
        <v>75</v>
      </c>
      <c r="AY143" s="219" t="s">
        <v>160</v>
      </c>
    </row>
    <row r="144" spans="2:51" s="216" customFormat="1" ht="20.5" customHeight="1">
      <c r="B144" s="211"/>
      <c r="C144" s="388"/>
      <c r="D144" s="388"/>
      <c r="E144" s="389" t="s">
        <v>5</v>
      </c>
      <c r="F144" s="393" t="s">
        <v>611</v>
      </c>
      <c r="G144" s="394"/>
      <c r="H144" s="394"/>
      <c r="I144" s="394"/>
      <c r="J144" s="388"/>
      <c r="K144" s="392" t="s">
        <v>5</v>
      </c>
      <c r="L144" s="212"/>
      <c r="M144" s="212"/>
      <c r="N144" s="212"/>
      <c r="O144" s="212"/>
      <c r="P144" s="212"/>
      <c r="Q144" s="212"/>
      <c r="R144" s="215"/>
      <c r="T144" s="217"/>
      <c r="U144" s="212"/>
      <c r="V144" s="212"/>
      <c r="W144" s="212"/>
      <c r="X144" s="212"/>
      <c r="Y144" s="212"/>
      <c r="Z144" s="212"/>
      <c r="AA144" s="218"/>
      <c r="AT144" s="219" t="s">
        <v>168</v>
      </c>
      <c r="AU144" s="219" t="s">
        <v>114</v>
      </c>
      <c r="AV144" s="216" t="s">
        <v>83</v>
      </c>
      <c r="AW144" s="216" t="s">
        <v>33</v>
      </c>
      <c r="AX144" s="216" t="s">
        <v>75</v>
      </c>
      <c r="AY144" s="219" t="s">
        <v>160</v>
      </c>
    </row>
    <row r="145" spans="2:51" s="225" customFormat="1" ht="20.5" customHeight="1">
      <c r="B145" s="220"/>
      <c r="C145" s="395"/>
      <c r="D145" s="395"/>
      <c r="E145" s="396" t="s">
        <v>5</v>
      </c>
      <c r="F145" s="397" t="s">
        <v>612</v>
      </c>
      <c r="G145" s="398"/>
      <c r="H145" s="398"/>
      <c r="I145" s="398"/>
      <c r="J145" s="395"/>
      <c r="K145" s="399">
        <v>7.846</v>
      </c>
      <c r="L145" s="221"/>
      <c r="M145" s="221"/>
      <c r="N145" s="221"/>
      <c r="O145" s="221"/>
      <c r="P145" s="221"/>
      <c r="Q145" s="221"/>
      <c r="R145" s="224"/>
      <c r="T145" s="226"/>
      <c r="U145" s="221"/>
      <c r="V145" s="221"/>
      <c r="W145" s="221"/>
      <c r="X145" s="221"/>
      <c r="Y145" s="221"/>
      <c r="Z145" s="221"/>
      <c r="AA145" s="227"/>
      <c r="AT145" s="228" t="s">
        <v>168</v>
      </c>
      <c r="AU145" s="228" t="s">
        <v>114</v>
      </c>
      <c r="AV145" s="225" t="s">
        <v>114</v>
      </c>
      <c r="AW145" s="225" t="s">
        <v>33</v>
      </c>
      <c r="AX145" s="225" t="s">
        <v>75</v>
      </c>
      <c r="AY145" s="228" t="s">
        <v>160</v>
      </c>
    </row>
    <row r="146" spans="2:51" s="243" customFormat="1" ht="20.5" customHeight="1">
      <c r="B146" s="238"/>
      <c r="C146" s="405"/>
      <c r="D146" s="405"/>
      <c r="E146" s="406" t="s">
        <v>5</v>
      </c>
      <c r="F146" s="407" t="s">
        <v>197</v>
      </c>
      <c r="G146" s="408"/>
      <c r="H146" s="408"/>
      <c r="I146" s="408"/>
      <c r="J146" s="405"/>
      <c r="K146" s="409">
        <v>7.846</v>
      </c>
      <c r="L146" s="239"/>
      <c r="M146" s="239"/>
      <c r="N146" s="239"/>
      <c r="O146" s="239"/>
      <c r="P146" s="239"/>
      <c r="Q146" s="239"/>
      <c r="R146" s="242"/>
      <c r="T146" s="244"/>
      <c r="U146" s="239"/>
      <c r="V146" s="239"/>
      <c r="W146" s="239"/>
      <c r="X146" s="239"/>
      <c r="Y146" s="239"/>
      <c r="Z146" s="239"/>
      <c r="AA146" s="245"/>
      <c r="AT146" s="246" t="s">
        <v>168</v>
      </c>
      <c r="AU146" s="246" t="s">
        <v>114</v>
      </c>
      <c r="AV146" s="243" t="s">
        <v>175</v>
      </c>
      <c r="AW146" s="243" t="s">
        <v>33</v>
      </c>
      <c r="AX146" s="243" t="s">
        <v>75</v>
      </c>
      <c r="AY146" s="246" t="s">
        <v>160</v>
      </c>
    </row>
    <row r="147" spans="2:51" s="216" customFormat="1" ht="20.5" customHeight="1">
      <c r="B147" s="211"/>
      <c r="C147" s="388"/>
      <c r="D147" s="388"/>
      <c r="E147" s="389" t="s">
        <v>5</v>
      </c>
      <c r="F147" s="393" t="s">
        <v>211</v>
      </c>
      <c r="G147" s="394"/>
      <c r="H147" s="394"/>
      <c r="I147" s="394"/>
      <c r="J147" s="388"/>
      <c r="K147" s="392" t="s">
        <v>5</v>
      </c>
      <c r="L147" s="212"/>
      <c r="M147" s="212"/>
      <c r="N147" s="212"/>
      <c r="O147" s="212"/>
      <c r="P147" s="212"/>
      <c r="Q147" s="212"/>
      <c r="R147" s="215"/>
      <c r="T147" s="217"/>
      <c r="U147" s="212"/>
      <c r="V147" s="212"/>
      <c r="W147" s="212"/>
      <c r="X147" s="212"/>
      <c r="Y147" s="212"/>
      <c r="Z147" s="212"/>
      <c r="AA147" s="218"/>
      <c r="AT147" s="219" t="s">
        <v>168</v>
      </c>
      <c r="AU147" s="219" t="s">
        <v>114</v>
      </c>
      <c r="AV147" s="216" t="s">
        <v>83</v>
      </c>
      <c r="AW147" s="216" t="s">
        <v>33</v>
      </c>
      <c r="AX147" s="216" t="s">
        <v>75</v>
      </c>
      <c r="AY147" s="219" t="s">
        <v>160</v>
      </c>
    </row>
    <row r="148" spans="2:51" s="216" customFormat="1" ht="20.5" customHeight="1">
      <c r="B148" s="211"/>
      <c r="C148" s="388"/>
      <c r="D148" s="388"/>
      <c r="E148" s="389" t="s">
        <v>5</v>
      </c>
      <c r="F148" s="393" t="s">
        <v>613</v>
      </c>
      <c r="G148" s="394"/>
      <c r="H148" s="394"/>
      <c r="I148" s="394"/>
      <c r="J148" s="388"/>
      <c r="K148" s="392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395"/>
      <c r="D149" s="395"/>
      <c r="E149" s="396" t="s">
        <v>5</v>
      </c>
      <c r="F149" s="397" t="s">
        <v>614</v>
      </c>
      <c r="G149" s="398"/>
      <c r="H149" s="398"/>
      <c r="I149" s="398"/>
      <c r="J149" s="395"/>
      <c r="K149" s="399">
        <v>11.7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25" customFormat="1" ht="20.5" customHeight="1">
      <c r="B150" s="220"/>
      <c r="C150" s="395"/>
      <c r="D150" s="395"/>
      <c r="E150" s="396" t="s">
        <v>5</v>
      </c>
      <c r="F150" s="397" t="s">
        <v>615</v>
      </c>
      <c r="G150" s="398"/>
      <c r="H150" s="398"/>
      <c r="I150" s="398"/>
      <c r="J150" s="395"/>
      <c r="K150" s="399">
        <v>9.36</v>
      </c>
      <c r="L150" s="221"/>
      <c r="M150" s="221"/>
      <c r="N150" s="221"/>
      <c r="O150" s="221"/>
      <c r="P150" s="221"/>
      <c r="Q150" s="221"/>
      <c r="R150" s="224"/>
      <c r="T150" s="226"/>
      <c r="U150" s="221"/>
      <c r="V150" s="221"/>
      <c r="W150" s="221"/>
      <c r="X150" s="221"/>
      <c r="Y150" s="221"/>
      <c r="Z150" s="221"/>
      <c r="AA150" s="227"/>
      <c r="AT150" s="228" t="s">
        <v>168</v>
      </c>
      <c r="AU150" s="228" t="s">
        <v>114</v>
      </c>
      <c r="AV150" s="225" t="s">
        <v>114</v>
      </c>
      <c r="AW150" s="225" t="s">
        <v>33</v>
      </c>
      <c r="AX150" s="225" t="s">
        <v>75</v>
      </c>
      <c r="AY150" s="228" t="s">
        <v>160</v>
      </c>
    </row>
    <row r="151" spans="2:51" s="243" customFormat="1" ht="20.5" customHeight="1">
      <c r="B151" s="238"/>
      <c r="C151" s="405"/>
      <c r="D151" s="405"/>
      <c r="E151" s="406" t="s">
        <v>5</v>
      </c>
      <c r="F151" s="407" t="s">
        <v>197</v>
      </c>
      <c r="G151" s="408"/>
      <c r="H151" s="408"/>
      <c r="I151" s="408"/>
      <c r="J151" s="405"/>
      <c r="K151" s="409">
        <v>21.06</v>
      </c>
      <c r="L151" s="239"/>
      <c r="M151" s="239"/>
      <c r="N151" s="239"/>
      <c r="O151" s="239"/>
      <c r="P151" s="239"/>
      <c r="Q151" s="239"/>
      <c r="R151" s="242"/>
      <c r="T151" s="244"/>
      <c r="U151" s="239"/>
      <c r="V151" s="239"/>
      <c r="W151" s="239"/>
      <c r="X151" s="239"/>
      <c r="Y151" s="239"/>
      <c r="Z151" s="239"/>
      <c r="AA151" s="245"/>
      <c r="AT151" s="246" t="s">
        <v>168</v>
      </c>
      <c r="AU151" s="246" t="s">
        <v>114</v>
      </c>
      <c r="AV151" s="243" t="s">
        <v>175</v>
      </c>
      <c r="AW151" s="243" t="s">
        <v>33</v>
      </c>
      <c r="AX151" s="243" t="s">
        <v>75</v>
      </c>
      <c r="AY151" s="246" t="s">
        <v>160</v>
      </c>
    </row>
    <row r="152" spans="2:51" s="234" customFormat="1" ht="20.5" customHeight="1">
      <c r="B152" s="229"/>
      <c r="C152" s="400"/>
      <c r="D152" s="400"/>
      <c r="E152" s="401" t="s">
        <v>5</v>
      </c>
      <c r="F152" s="402" t="s">
        <v>170</v>
      </c>
      <c r="G152" s="403"/>
      <c r="H152" s="403"/>
      <c r="I152" s="403"/>
      <c r="J152" s="400"/>
      <c r="K152" s="404">
        <v>28.906</v>
      </c>
      <c r="L152" s="230"/>
      <c r="M152" s="230"/>
      <c r="N152" s="230"/>
      <c r="O152" s="230"/>
      <c r="P152" s="230"/>
      <c r="Q152" s="230"/>
      <c r="R152" s="233"/>
      <c r="T152" s="235"/>
      <c r="U152" s="230"/>
      <c r="V152" s="230"/>
      <c r="W152" s="230"/>
      <c r="X152" s="230"/>
      <c r="Y152" s="230"/>
      <c r="Z152" s="230"/>
      <c r="AA152" s="236"/>
      <c r="AT152" s="237" t="s">
        <v>168</v>
      </c>
      <c r="AU152" s="237" t="s">
        <v>114</v>
      </c>
      <c r="AV152" s="234" t="s">
        <v>165</v>
      </c>
      <c r="AW152" s="234" t="s">
        <v>33</v>
      </c>
      <c r="AX152" s="234" t="s">
        <v>83</v>
      </c>
      <c r="AY152" s="237" t="s">
        <v>160</v>
      </c>
    </row>
    <row r="153" spans="2:65" s="126" customFormat="1" ht="28.95" customHeight="1">
      <c r="B153" s="127"/>
      <c r="C153" s="383" t="s">
        <v>165</v>
      </c>
      <c r="D153" s="383" t="s">
        <v>161</v>
      </c>
      <c r="E153" s="384" t="s">
        <v>616</v>
      </c>
      <c r="F153" s="385" t="s">
        <v>617</v>
      </c>
      <c r="G153" s="385"/>
      <c r="H153" s="385"/>
      <c r="I153" s="385"/>
      <c r="J153" s="386" t="s">
        <v>182</v>
      </c>
      <c r="K153" s="387">
        <v>172.238</v>
      </c>
      <c r="L153" s="317">
        <v>0</v>
      </c>
      <c r="M153" s="317"/>
      <c r="N153" s="318">
        <f>ROUND(L153*K153,2)</f>
        <v>0</v>
      </c>
      <c r="O153" s="318"/>
      <c r="P153" s="318"/>
      <c r="Q153" s="318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114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618</v>
      </c>
    </row>
    <row r="154" spans="2:51" s="216" customFormat="1" ht="20.5" customHeight="1">
      <c r="B154" s="211"/>
      <c r="C154" s="388"/>
      <c r="D154" s="388"/>
      <c r="E154" s="389" t="s">
        <v>5</v>
      </c>
      <c r="F154" s="390" t="s">
        <v>619</v>
      </c>
      <c r="G154" s="391"/>
      <c r="H154" s="391"/>
      <c r="I154" s="391"/>
      <c r="J154" s="388"/>
      <c r="K154" s="392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16" customFormat="1" ht="20.5" customHeight="1">
      <c r="B155" s="211"/>
      <c r="C155" s="388"/>
      <c r="D155" s="388"/>
      <c r="E155" s="389" t="s">
        <v>5</v>
      </c>
      <c r="F155" s="393" t="s">
        <v>620</v>
      </c>
      <c r="G155" s="394"/>
      <c r="H155" s="394"/>
      <c r="I155" s="394"/>
      <c r="J155" s="388"/>
      <c r="K155" s="392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0.5" customHeight="1">
      <c r="B156" s="220"/>
      <c r="C156" s="395"/>
      <c r="D156" s="395"/>
      <c r="E156" s="396" t="s">
        <v>5</v>
      </c>
      <c r="F156" s="397" t="s">
        <v>621</v>
      </c>
      <c r="G156" s="398"/>
      <c r="H156" s="398"/>
      <c r="I156" s="398"/>
      <c r="J156" s="395"/>
      <c r="K156" s="399">
        <v>10.12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16" customFormat="1" ht="20.5" customHeight="1">
      <c r="B157" s="211"/>
      <c r="C157" s="388"/>
      <c r="D157" s="388"/>
      <c r="E157" s="389" t="s">
        <v>5</v>
      </c>
      <c r="F157" s="393" t="s">
        <v>622</v>
      </c>
      <c r="G157" s="394"/>
      <c r="H157" s="394"/>
      <c r="I157" s="394"/>
      <c r="J157" s="388"/>
      <c r="K157" s="392" t="s">
        <v>5</v>
      </c>
      <c r="L157" s="212"/>
      <c r="M157" s="212"/>
      <c r="N157" s="212"/>
      <c r="O157" s="212"/>
      <c r="P157" s="212"/>
      <c r="Q157" s="212"/>
      <c r="R157" s="215"/>
      <c r="T157" s="217"/>
      <c r="U157" s="212"/>
      <c r="V157" s="212"/>
      <c r="W157" s="212"/>
      <c r="X157" s="212"/>
      <c r="Y157" s="212"/>
      <c r="Z157" s="212"/>
      <c r="AA157" s="218"/>
      <c r="AT157" s="219" t="s">
        <v>168</v>
      </c>
      <c r="AU157" s="219" t="s">
        <v>114</v>
      </c>
      <c r="AV157" s="216" t="s">
        <v>83</v>
      </c>
      <c r="AW157" s="216" t="s">
        <v>33</v>
      </c>
      <c r="AX157" s="216" t="s">
        <v>75</v>
      </c>
      <c r="AY157" s="219" t="s">
        <v>160</v>
      </c>
    </row>
    <row r="158" spans="2:51" s="225" customFormat="1" ht="20.5" customHeight="1">
      <c r="B158" s="220"/>
      <c r="C158" s="395"/>
      <c r="D158" s="395"/>
      <c r="E158" s="396" t="s">
        <v>5</v>
      </c>
      <c r="F158" s="397" t="s">
        <v>623</v>
      </c>
      <c r="G158" s="398"/>
      <c r="H158" s="398"/>
      <c r="I158" s="398"/>
      <c r="J158" s="395"/>
      <c r="K158" s="399">
        <v>7.92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16" customFormat="1" ht="20.5" customHeight="1">
      <c r="B159" s="211"/>
      <c r="C159" s="388"/>
      <c r="D159" s="388"/>
      <c r="E159" s="389" t="s">
        <v>5</v>
      </c>
      <c r="F159" s="393" t="s">
        <v>624</v>
      </c>
      <c r="G159" s="394"/>
      <c r="H159" s="394"/>
      <c r="I159" s="394"/>
      <c r="J159" s="388"/>
      <c r="K159" s="392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25" customFormat="1" ht="20.5" customHeight="1">
      <c r="B160" s="220"/>
      <c r="C160" s="395"/>
      <c r="D160" s="395"/>
      <c r="E160" s="396" t="s">
        <v>5</v>
      </c>
      <c r="F160" s="397" t="s">
        <v>625</v>
      </c>
      <c r="G160" s="398"/>
      <c r="H160" s="398"/>
      <c r="I160" s="398"/>
      <c r="J160" s="395"/>
      <c r="K160" s="399">
        <v>11.77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16" customFormat="1" ht="20.5" customHeight="1">
      <c r="B161" s="211"/>
      <c r="C161" s="388"/>
      <c r="D161" s="388"/>
      <c r="E161" s="389" t="s">
        <v>5</v>
      </c>
      <c r="F161" s="393" t="s">
        <v>626</v>
      </c>
      <c r="G161" s="394"/>
      <c r="H161" s="394"/>
      <c r="I161" s="394"/>
      <c r="J161" s="388"/>
      <c r="K161" s="392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25" customFormat="1" ht="20.5" customHeight="1">
      <c r="B162" s="220"/>
      <c r="C162" s="395"/>
      <c r="D162" s="395"/>
      <c r="E162" s="396" t="s">
        <v>5</v>
      </c>
      <c r="F162" s="397" t="s">
        <v>627</v>
      </c>
      <c r="G162" s="398"/>
      <c r="H162" s="398"/>
      <c r="I162" s="398"/>
      <c r="J162" s="395"/>
      <c r="K162" s="399">
        <v>10.67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16" customFormat="1" ht="20.5" customHeight="1">
      <c r="B163" s="211"/>
      <c r="C163" s="388"/>
      <c r="D163" s="388"/>
      <c r="E163" s="389" t="s">
        <v>5</v>
      </c>
      <c r="F163" s="393" t="s">
        <v>628</v>
      </c>
      <c r="G163" s="394"/>
      <c r="H163" s="394"/>
      <c r="I163" s="394"/>
      <c r="J163" s="388"/>
      <c r="K163" s="392" t="s">
        <v>5</v>
      </c>
      <c r="L163" s="212"/>
      <c r="M163" s="212"/>
      <c r="N163" s="212"/>
      <c r="O163" s="212"/>
      <c r="P163" s="212"/>
      <c r="Q163" s="212"/>
      <c r="R163" s="215"/>
      <c r="T163" s="217"/>
      <c r="U163" s="212"/>
      <c r="V163" s="212"/>
      <c r="W163" s="212"/>
      <c r="X163" s="212"/>
      <c r="Y163" s="212"/>
      <c r="Z163" s="212"/>
      <c r="AA163" s="218"/>
      <c r="AT163" s="219" t="s">
        <v>168</v>
      </c>
      <c r="AU163" s="219" t="s">
        <v>114</v>
      </c>
      <c r="AV163" s="216" t="s">
        <v>83</v>
      </c>
      <c r="AW163" s="216" t="s">
        <v>33</v>
      </c>
      <c r="AX163" s="216" t="s">
        <v>75</v>
      </c>
      <c r="AY163" s="219" t="s">
        <v>160</v>
      </c>
    </row>
    <row r="164" spans="2:51" s="225" customFormat="1" ht="20.5" customHeight="1">
      <c r="B164" s="220"/>
      <c r="C164" s="395"/>
      <c r="D164" s="395"/>
      <c r="E164" s="396" t="s">
        <v>5</v>
      </c>
      <c r="F164" s="397" t="s">
        <v>629</v>
      </c>
      <c r="G164" s="398"/>
      <c r="H164" s="398"/>
      <c r="I164" s="398"/>
      <c r="J164" s="395"/>
      <c r="K164" s="399">
        <v>9.02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16" customFormat="1" ht="20.5" customHeight="1">
      <c r="B165" s="211"/>
      <c r="C165" s="388"/>
      <c r="D165" s="388"/>
      <c r="E165" s="389" t="s">
        <v>5</v>
      </c>
      <c r="F165" s="393" t="s">
        <v>630</v>
      </c>
      <c r="G165" s="394"/>
      <c r="H165" s="394"/>
      <c r="I165" s="394"/>
      <c r="J165" s="388"/>
      <c r="K165" s="392" t="s">
        <v>5</v>
      </c>
      <c r="L165" s="212"/>
      <c r="M165" s="212"/>
      <c r="N165" s="212"/>
      <c r="O165" s="212"/>
      <c r="P165" s="212"/>
      <c r="Q165" s="212"/>
      <c r="R165" s="215"/>
      <c r="T165" s="217"/>
      <c r="U165" s="212"/>
      <c r="V165" s="212"/>
      <c r="W165" s="212"/>
      <c r="X165" s="212"/>
      <c r="Y165" s="212"/>
      <c r="Z165" s="212"/>
      <c r="AA165" s="218"/>
      <c r="AT165" s="219" t="s">
        <v>168</v>
      </c>
      <c r="AU165" s="219" t="s">
        <v>114</v>
      </c>
      <c r="AV165" s="216" t="s">
        <v>83</v>
      </c>
      <c r="AW165" s="216" t="s">
        <v>33</v>
      </c>
      <c r="AX165" s="216" t="s">
        <v>75</v>
      </c>
      <c r="AY165" s="219" t="s">
        <v>160</v>
      </c>
    </row>
    <row r="166" spans="2:51" s="225" customFormat="1" ht="20.5" customHeight="1">
      <c r="B166" s="220"/>
      <c r="C166" s="395"/>
      <c r="D166" s="395"/>
      <c r="E166" s="396" t="s">
        <v>5</v>
      </c>
      <c r="F166" s="397" t="s">
        <v>623</v>
      </c>
      <c r="G166" s="398"/>
      <c r="H166" s="398"/>
      <c r="I166" s="398"/>
      <c r="J166" s="395"/>
      <c r="K166" s="399">
        <v>7.92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388"/>
      <c r="D167" s="388"/>
      <c r="E167" s="389" t="s">
        <v>5</v>
      </c>
      <c r="F167" s="393" t="s">
        <v>631</v>
      </c>
      <c r="G167" s="394"/>
      <c r="H167" s="394"/>
      <c r="I167" s="394"/>
      <c r="J167" s="388"/>
      <c r="K167" s="392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395"/>
      <c r="D168" s="395"/>
      <c r="E168" s="396" t="s">
        <v>5</v>
      </c>
      <c r="F168" s="397" t="s">
        <v>632</v>
      </c>
      <c r="G168" s="398"/>
      <c r="H168" s="398"/>
      <c r="I168" s="398"/>
      <c r="J168" s="395"/>
      <c r="K168" s="399">
        <v>5.17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16" customFormat="1" ht="20.5" customHeight="1">
      <c r="B169" s="211"/>
      <c r="C169" s="388"/>
      <c r="D169" s="388"/>
      <c r="E169" s="389" t="s">
        <v>5</v>
      </c>
      <c r="F169" s="393" t="s">
        <v>633</v>
      </c>
      <c r="G169" s="394"/>
      <c r="H169" s="394"/>
      <c r="I169" s="394"/>
      <c r="J169" s="388"/>
      <c r="K169" s="392" t="s">
        <v>5</v>
      </c>
      <c r="L169" s="212"/>
      <c r="M169" s="212"/>
      <c r="N169" s="212"/>
      <c r="O169" s="212"/>
      <c r="P169" s="212"/>
      <c r="Q169" s="212"/>
      <c r="R169" s="215"/>
      <c r="T169" s="217"/>
      <c r="U169" s="212"/>
      <c r="V169" s="212"/>
      <c r="W169" s="212"/>
      <c r="X169" s="212"/>
      <c r="Y169" s="212"/>
      <c r="Z169" s="212"/>
      <c r="AA169" s="218"/>
      <c r="AT169" s="219" t="s">
        <v>168</v>
      </c>
      <c r="AU169" s="219" t="s">
        <v>114</v>
      </c>
      <c r="AV169" s="216" t="s">
        <v>83</v>
      </c>
      <c r="AW169" s="216" t="s">
        <v>33</v>
      </c>
      <c r="AX169" s="216" t="s">
        <v>75</v>
      </c>
      <c r="AY169" s="219" t="s">
        <v>160</v>
      </c>
    </row>
    <row r="170" spans="2:51" s="225" customFormat="1" ht="20.5" customHeight="1">
      <c r="B170" s="220"/>
      <c r="C170" s="395"/>
      <c r="D170" s="395"/>
      <c r="E170" s="396" t="s">
        <v>5</v>
      </c>
      <c r="F170" s="397" t="s">
        <v>634</v>
      </c>
      <c r="G170" s="398"/>
      <c r="H170" s="398"/>
      <c r="I170" s="398"/>
      <c r="J170" s="395"/>
      <c r="K170" s="399">
        <v>16.368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388"/>
      <c r="D171" s="388"/>
      <c r="E171" s="389" t="s">
        <v>5</v>
      </c>
      <c r="F171" s="393" t="s">
        <v>635</v>
      </c>
      <c r="G171" s="394"/>
      <c r="H171" s="394"/>
      <c r="I171" s="394"/>
      <c r="J171" s="388"/>
      <c r="K171" s="392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395"/>
      <c r="D172" s="395"/>
      <c r="E172" s="396" t="s">
        <v>5</v>
      </c>
      <c r="F172" s="397" t="s">
        <v>636</v>
      </c>
      <c r="G172" s="398"/>
      <c r="H172" s="398"/>
      <c r="I172" s="398"/>
      <c r="J172" s="395"/>
      <c r="K172" s="399">
        <v>4.07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388"/>
      <c r="D173" s="388"/>
      <c r="E173" s="389" t="s">
        <v>5</v>
      </c>
      <c r="F173" s="393" t="s">
        <v>637</v>
      </c>
      <c r="G173" s="394"/>
      <c r="H173" s="394"/>
      <c r="I173" s="394"/>
      <c r="J173" s="388"/>
      <c r="K173" s="392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0.5" customHeight="1">
      <c r="B174" s="220"/>
      <c r="C174" s="395"/>
      <c r="D174" s="395"/>
      <c r="E174" s="396" t="s">
        <v>5</v>
      </c>
      <c r="F174" s="397" t="s">
        <v>638</v>
      </c>
      <c r="G174" s="398"/>
      <c r="H174" s="398"/>
      <c r="I174" s="398"/>
      <c r="J174" s="395"/>
      <c r="K174" s="399">
        <v>8.844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16" customFormat="1" ht="20.5" customHeight="1">
      <c r="B175" s="211"/>
      <c r="C175" s="388"/>
      <c r="D175" s="388"/>
      <c r="E175" s="389" t="s">
        <v>5</v>
      </c>
      <c r="F175" s="393" t="s">
        <v>639</v>
      </c>
      <c r="G175" s="394"/>
      <c r="H175" s="394"/>
      <c r="I175" s="394"/>
      <c r="J175" s="388"/>
      <c r="K175" s="392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395"/>
      <c r="D176" s="395"/>
      <c r="E176" s="396" t="s">
        <v>5</v>
      </c>
      <c r="F176" s="397" t="s">
        <v>640</v>
      </c>
      <c r="G176" s="398"/>
      <c r="H176" s="398"/>
      <c r="I176" s="398"/>
      <c r="J176" s="395"/>
      <c r="K176" s="399">
        <v>8.47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388"/>
      <c r="D177" s="388"/>
      <c r="E177" s="389" t="s">
        <v>5</v>
      </c>
      <c r="F177" s="393" t="s">
        <v>641</v>
      </c>
      <c r="G177" s="394"/>
      <c r="H177" s="394"/>
      <c r="I177" s="394"/>
      <c r="J177" s="388"/>
      <c r="K177" s="392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0.5" customHeight="1">
      <c r="B178" s="220"/>
      <c r="C178" s="395"/>
      <c r="D178" s="395"/>
      <c r="E178" s="396" t="s">
        <v>5</v>
      </c>
      <c r="F178" s="397" t="s">
        <v>621</v>
      </c>
      <c r="G178" s="398"/>
      <c r="H178" s="398"/>
      <c r="I178" s="398"/>
      <c r="J178" s="395"/>
      <c r="K178" s="399">
        <v>10.12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388"/>
      <c r="D179" s="388"/>
      <c r="E179" s="389" t="s">
        <v>5</v>
      </c>
      <c r="F179" s="393" t="s">
        <v>642</v>
      </c>
      <c r="G179" s="394"/>
      <c r="H179" s="394"/>
      <c r="I179" s="394"/>
      <c r="J179" s="388"/>
      <c r="K179" s="392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395"/>
      <c r="D180" s="395"/>
      <c r="E180" s="396" t="s">
        <v>5</v>
      </c>
      <c r="F180" s="397" t="s">
        <v>643</v>
      </c>
      <c r="G180" s="398"/>
      <c r="H180" s="398"/>
      <c r="I180" s="398"/>
      <c r="J180" s="395"/>
      <c r="K180" s="399">
        <v>10.824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388"/>
      <c r="D181" s="388"/>
      <c r="E181" s="389" t="s">
        <v>5</v>
      </c>
      <c r="F181" s="393" t="s">
        <v>644</v>
      </c>
      <c r="G181" s="394"/>
      <c r="H181" s="394"/>
      <c r="I181" s="394"/>
      <c r="J181" s="388"/>
      <c r="K181" s="392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0.5" customHeight="1">
      <c r="B182" s="220"/>
      <c r="C182" s="395"/>
      <c r="D182" s="395"/>
      <c r="E182" s="396" t="s">
        <v>5</v>
      </c>
      <c r="F182" s="397" t="s">
        <v>645</v>
      </c>
      <c r="G182" s="398"/>
      <c r="H182" s="398"/>
      <c r="I182" s="398"/>
      <c r="J182" s="395"/>
      <c r="K182" s="399">
        <v>9.504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16" customFormat="1" ht="20.5" customHeight="1">
      <c r="B183" s="211"/>
      <c r="C183" s="388"/>
      <c r="D183" s="388"/>
      <c r="E183" s="389" t="s">
        <v>5</v>
      </c>
      <c r="F183" s="393" t="s">
        <v>646</v>
      </c>
      <c r="G183" s="394"/>
      <c r="H183" s="394"/>
      <c r="I183" s="394"/>
      <c r="J183" s="388"/>
      <c r="K183" s="392" t="s">
        <v>5</v>
      </c>
      <c r="L183" s="212"/>
      <c r="M183" s="212"/>
      <c r="N183" s="212"/>
      <c r="O183" s="212"/>
      <c r="P183" s="212"/>
      <c r="Q183" s="212"/>
      <c r="R183" s="215"/>
      <c r="T183" s="217"/>
      <c r="U183" s="212"/>
      <c r="V183" s="212"/>
      <c r="W183" s="212"/>
      <c r="X183" s="212"/>
      <c r="Y183" s="212"/>
      <c r="Z183" s="212"/>
      <c r="AA183" s="218"/>
      <c r="AT183" s="219" t="s">
        <v>168</v>
      </c>
      <c r="AU183" s="219" t="s">
        <v>114</v>
      </c>
      <c r="AV183" s="216" t="s">
        <v>83</v>
      </c>
      <c r="AW183" s="216" t="s">
        <v>33</v>
      </c>
      <c r="AX183" s="216" t="s">
        <v>75</v>
      </c>
      <c r="AY183" s="219" t="s">
        <v>160</v>
      </c>
    </row>
    <row r="184" spans="2:51" s="225" customFormat="1" ht="20.5" customHeight="1">
      <c r="B184" s="220"/>
      <c r="C184" s="395"/>
      <c r="D184" s="395"/>
      <c r="E184" s="396" t="s">
        <v>5</v>
      </c>
      <c r="F184" s="397" t="s">
        <v>647</v>
      </c>
      <c r="G184" s="398"/>
      <c r="H184" s="398"/>
      <c r="I184" s="398"/>
      <c r="J184" s="395"/>
      <c r="K184" s="399">
        <v>8.184</v>
      </c>
      <c r="L184" s="221"/>
      <c r="M184" s="221"/>
      <c r="N184" s="221"/>
      <c r="O184" s="221"/>
      <c r="P184" s="221"/>
      <c r="Q184" s="221"/>
      <c r="R184" s="224"/>
      <c r="T184" s="226"/>
      <c r="U184" s="221"/>
      <c r="V184" s="221"/>
      <c r="W184" s="221"/>
      <c r="X184" s="221"/>
      <c r="Y184" s="221"/>
      <c r="Z184" s="221"/>
      <c r="AA184" s="227"/>
      <c r="AT184" s="228" t="s">
        <v>168</v>
      </c>
      <c r="AU184" s="228" t="s">
        <v>114</v>
      </c>
      <c r="AV184" s="225" t="s">
        <v>114</v>
      </c>
      <c r="AW184" s="225" t="s">
        <v>33</v>
      </c>
      <c r="AX184" s="225" t="s">
        <v>75</v>
      </c>
      <c r="AY184" s="228" t="s">
        <v>160</v>
      </c>
    </row>
    <row r="185" spans="2:51" s="216" customFormat="1" ht="20.5" customHeight="1">
      <c r="B185" s="211"/>
      <c r="C185" s="388"/>
      <c r="D185" s="388"/>
      <c r="E185" s="389" t="s">
        <v>5</v>
      </c>
      <c r="F185" s="393" t="s">
        <v>648</v>
      </c>
      <c r="G185" s="394"/>
      <c r="H185" s="394"/>
      <c r="I185" s="394"/>
      <c r="J185" s="388"/>
      <c r="K185" s="392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25" customFormat="1" ht="20.5" customHeight="1">
      <c r="B186" s="220"/>
      <c r="C186" s="395"/>
      <c r="D186" s="395"/>
      <c r="E186" s="396" t="s">
        <v>5</v>
      </c>
      <c r="F186" s="397" t="s">
        <v>649</v>
      </c>
      <c r="G186" s="398"/>
      <c r="H186" s="398"/>
      <c r="I186" s="398"/>
      <c r="J186" s="395"/>
      <c r="K186" s="399">
        <v>10.318</v>
      </c>
      <c r="L186" s="221"/>
      <c r="M186" s="221"/>
      <c r="N186" s="221"/>
      <c r="O186" s="221"/>
      <c r="P186" s="221"/>
      <c r="Q186" s="221"/>
      <c r="R186" s="224"/>
      <c r="T186" s="226"/>
      <c r="U186" s="221"/>
      <c r="V186" s="221"/>
      <c r="W186" s="221"/>
      <c r="X186" s="221"/>
      <c r="Y186" s="221"/>
      <c r="Z186" s="221"/>
      <c r="AA186" s="227"/>
      <c r="AT186" s="228" t="s">
        <v>168</v>
      </c>
      <c r="AU186" s="228" t="s">
        <v>114</v>
      </c>
      <c r="AV186" s="225" t="s">
        <v>114</v>
      </c>
      <c r="AW186" s="225" t="s">
        <v>33</v>
      </c>
      <c r="AX186" s="225" t="s">
        <v>75</v>
      </c>
      <c r="AY186" s="228" t="s">
        <v>160</v>
      </c>
    </row>
    <row r="187" spans="2:51" s="216" customFormat="1" ht="20.5" customHeight="1">
      <c r="B187" s="211"/>
      <c r="C187" s="388"/>
      <c r="D187" s="388"/>
      <c r="E187" s="389" t="s">
        <v>5</v>
      </c>
      <c r="F187" s="393" t="s">
        <v>650</v>
      </c>
      <c r="G187" s="394"/>
      <c r="H187" s="394"/>
      <c r="I187" s="394"/>
      <c r="J187" s="388"/>
      <c r="K187" s="392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395"/>
      <c r="D188" s="395"/>
      <c r="E188" s="396" t="s">
        <v>5</v>
      </c>
      <c r="F188" s="397" t="s">
        <v>651</v>
      </c>
      <c r="G188" s="398"/>
      <c r="H188" s="398"/>
      <c r="I188" s="398"/>
      <c r="J188" s="395"/>
      <c r="K188" s="399">
        <v>11.088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388"/>
      <c r="D189" s="388"/>
      <c r="E189" s="389" t="s">
        <v>5</v>
      </c>
      <c r="F189" s="393" t="s">
        <v>652</v>
      </c>
      <c r="G189" s="394"/>
      <c r="H189" s="394"/>
      <c r="I189" s="394"/>
      <c r="J189" s="388"/>
      <c r="K189" s="392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395"/>
      <c r="D190" s="395"/>
      <c r="E190" s="396" t="s">
        <v>5</v>
      </c>
      <c r="F190" s="397" t="s">
        <v>653</v>
      </c>
      <c r="G190" s="398"/>
      <c r="H190" s="398"/>
      <c r="I190" s="398"/>
      <c r="J190" s="395"/>
      <c r="K190" s="399">
        <v>11.858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400"/>
      <c r="D191" s="400"/>
      <c r="E191" s="401" t="s">
        <v>5</v>
      </c>
      <c r="F191" s="402" t="s">
        <v>170</v>
      </c>
      <c r="G191" s="403"/>
      <c r="H191" s="403"/>
      <c r="I191" s="403"/>
      <c r="J191" s="400"/>
      <c r="K191" s="404">
        <v>172.238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8.95" customHeight="1">
      <c r="B192" s="127"/>
      <c r="C192" s="383" t="s">
        <v>186</v>
      </c>
      <c r="D192" s="383" t="s">
        <v>161</v>
      </c>
      <c r="E192" s="384" t="s">
        <v>654</v>
      </c>
      <c r="F192" s="385" t="s">
        <v>655</v>
      </c>
      <c r="G192" s="385"/>
      <c r="H192" s="385"/>
      <c r="I192" s="385"/>
      <c r="J192" s="386" t="s">
        <v>182</v>
      </c>
      <c r="K192" s="387">
        <v>1102.404</v>
      </c>
      <c r="L192" s="317">
        <v>0</v>
      </c>
      <c r="M192" s="317"/>
      <c r="N192" s="318">
        <f>ROUND(L192*K192,2)</f>
        <v>0</v>
      </c>
      <c r="O192" s="318"/>
      <c r="P192" s="318"/>
      <c r="Q192" s="318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656</v>
      </c>
    </row>
    <row r="193" spans="2:51" s="216" customFormat="1" ht="20.5" customHeight="1">
      <c r="B193" s="211"/>
      <c r="C193" s="388"/>
      <c r="D193" s="388"/>
      <c r="E193" s="389" t="s">
        <v>5</v>
      </c>
      <c r="F193" s="390" t="s">
        <v>657</v>
      </c>
      <c r="G193" s="391"/>
      <c r="H193" s="391"/>
      <c r="I193" s="391"/>
      <c r="J193" s="388"/>
      <c r="K193" s="392" t="s">
        <v>5</v>
      </c>
      <c r="L193" s="212"/>
      <c r="M193" s="212"/>
      <c r="N193" s="212"/>
      <c r="O193" s="212"/>
      <c r="P193" s="212"/>
      <c r="Q193" s="212"/>
      <c r="R193" s="215"/>
      <c r="T193" s="217"/>
      <c r="U193" s="212"/>
      <c r="V193" s="212"/>
      <c r="W193" s="212"/>
      <c r="X193" s="212"/>
      <c r="Y193" s="212"/>
      <c r="Z193" s="212"/>
      <c r="AA193" s="218"/>
      <c r="AT193" s="219" t="s">
        <v>168</v>
      </c>
      <c r="AU193" s="219" t="s">
        <v>114</v>
      </c>
      <c r="AV193" s="216" t="s">
        <v>83</v>
      </c>
      <c r="AW193" s="216" t="s">
        <v>33</v>
      </c>
      <c r="AX193" s="216" t="s">
        <v>75</v>
      </c>
      <c r="AY193" s="219" t="s">
        <v>160</v>
      </c>
    </row>
    <row r="194" spans="2:51" s="216" customFormat="1" ht="20.5" customHeight="1">
      <c r="B194" s="211"/>
      <c r="C194" s="388"/>
      <c r="D194" s="388"/>
      <c r="E194" s="389" t="s">
        <v>5</v>
      </c>
      <c r="F194" s="393" t="s">
        <v>191</v>
      </c>
      <c r="G194" s="394"/>
      <c r="H194" s="394"/>
      <c r="I194" s="394"/>
      <c r="J194" s="388"/>
      <c r="K194" s="392" t="s">
        <v>5</v>
      </c>
      <c r="L194" s="212"/>
      <c r="M194" s="212"/>
      <c r="N194" s="212"/>
      <c r="O194" s="212"/>
      <c r="P194" s="212"/>
      <c r="Q194" s="212"/>
      <c r="R194" s="215"/>
      <c r="T194" s="217"/>
      <c r="U194" s="212"/>
      <c r="V194" s="212"/>
      <c r="W194" s="212"/>
      <c r="X194" s="212"/>
      <c r="Y194" s="212"/>
      <c r="Z194" s="212"/>
      <c r="AA194" s="218"/>
      <c r="AT194" s="219" t="s">
        <v>168</v>
      </c>
      <c r="AU194" s="219" t="s">
        <v>114</v>
      </c>
      <c r="AV194" s="216" t="s">
        <v>83</v>
      </c>
      <c r="AW194" s="216" t="s">
        <v>33</v>
      </c>
      <c r="AX194" s="216" t="s">
        <v>75</v>
      </c>
      <c r="AY194" s="219" t="s">
        <v>160</v>
      </c>
    </row>
    <row r="195" spans="2:51" s="216" customFormat="1" ht="20.5" customHeight="1">
      <c r="B195" s="211"/>
      <c r="C195" s="388"/>
      <c r="D195" s="388"/>
      <c r="E195" s="389" t="s">
        <v>5</v>
      </c>
      <c r="F195" s="393" t="s">
        <v>613</v>
      </c>
      <c r="G195" s="394"/>
      <c r="H195" s="394"/>
      <c r="I195" s="394"/>
      <c r="J195" s="388"/>
      <c r="K195" s="392" t="s">
        <v>5</v>
      </c>
      <c r="L195" s="212"/>
      <c r="M195" s="212"/>
      <c r="N195" s="212"/>
      <c r="O195" s="212"/>
      <c r="P195" s="212"/>
      <c r="Q195" s="212"/>
      <c r="R195" s="215"/>
      <c r="T195" s="217"/>
      <c r="U195" s="212"/>
      <c r="V195" s="212"/>
      <c r="W195" s="212"/>
      <c r="X195" s="212"/>
      <c r="Y195" s="212"/>
      <c r="Z195" s="212"/>
      <c r="AA195" s="218"/>
      <c r="AT195" s="219" t="s">
        <v>168</v>
      </c>
      <c r="AU195" s="219" t="s">
        <v>114</v>
      </c>
      <c r="AV195" s="216" t="s">
        <v>83</v>
      </c>
      <c r="AW195" s="216" t="s">
        <v>33</v>
      </c>
      <c r="AX195" s="216" t="s">
        <v>75</v>
      </c>
      <c r="AY195" s="219" t="s">
        <v>160</v>
      </c>
    </row>
    <row r="196" spans="2:51" s="225" customFormat="1" ht="20.5" customHeight="1">
      <c r="B196" s="220"/>
      <c r="C196" s="395"/>
      <c r="D196" s="395"/>
      <c r="E196" s="396" t="s">
        <v>5</v>
      </c>
      <c r="F196" s="397" t="s">
        <v>658</v>
      </c>
      <c r="G196" s="398"/>
      <c r="H196" s="398"/>
      <c r="I196" s="398"/>
      <c r="J196" s="395"/>
      <c r="K196" s="399">
        <v>27.033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25" customFormat="1" ht="20.5" customHeight="1">
      <c r="B197" s="220"/>
      <c r="C197" s="395"/>
      <c r="D197" s="395"/>
      <c r="E197" s="396" t="s">
        <v>5</v>
      </c>
      <c r="F197" s="397" t="s">
        <v>659</v>
      </c>
      <c r="G197" s="398"/>
      <c r="H197" s="398"/>
      <c r="I197" s="398"/>
      <c r="J197" s="395"/>
      <c r="K197" s="399">
        <v>57.631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16" customFormat="1" ht="20.5" customHeight="1">
      <c r="B198" s="211"/>
      <c r="C198" s="388"/>
      <c r="D198" s="388"/>
      <c r="E198" s="389" t="s">
        <v>5</v>
      </c>
      <c r="F198" s="393" t="s">
        <v>611</v>
      </c>
      <c r="G198" s="394"/>
      <c r="H198" s="394"/>
      <c r="I198" s="394"/>
      <c r="J198" s="388"/>
      <c r="K198" s="392" t="s">
        <v>5</v>
      </c>
      <c r="L198" s="212"/>
      <c r="M198" s="212"/>
      <c r="N198" s="212"/>
      <c r="O198" s="212"/>
      <c r="P198" s="212"/>
      <c r="Q198" s="212"/>
      <c r="R198" s="215"/>
      <c r="T198" s="217"/>
      <c r="U198" s="212"/>
      <c r="V198" s="212"/>
      <c r="W198" s="212"/>
      <c r="X198" s="212"/>
      <c r="Y198" s="212"/>
      <c r="Z198" s="212"/>
      <c r="AA198" s="218"/>
      <c r="AT198" s="219" t="s">
        <v>168</v>
      </c>
      <c r="AU198" s="219" t="s">
        <v>114</v>
      </c>
      <c r="AV198" s="216" t="s">
        <v>83</v>
      </c>
      <c r="AW198" s="216" t="s">
        <v>33</v>
      </c>
      <c r="AX198" s="216" t="s">
        <v>75</v>
      </c>
      <c r="AY198" s="219" t="s">
        <v>160</v>
      </c>
    </row>
    <row r="199" spans="2:51" s="225" customFormat="1" ht="20.5" customHeight="1">
      <c r="B199" s="220"/>
      <c r="C199" s="395"/>
      <c r="D199" s="395"/>
      <c r="E199" s="396" t="s">
        <v>5</v>
      </c>
      <c r="F199" s="397" t="s">
        <v>660</v>
      </c>
      <c r="G199" s="398"/>
      <c r="H199" s="398"/>
      <c r="I199" s="398"/>
      <c r="J199" s="395"/>
      <c r="K199" s="399">
        <v>124.023</v>
      </c>
      <c r="L199" s="221"/>
      <c r="M199" s="221"/>
      <c r="N199" s="221"/>
      <c r="O199" s="221"/>
      <c r="P199" s="221"/>
      <c r="Q199" s="221"/>
      <c r="R199" s="224"/>
      <c r="T199" s="226"/>
      <c r="U199" s="221"/>
      <c r="V199" s="221"/>
      <c r="W199" s="221"/>
      <c r="X199" s="221"/>
      <c r="Y199" s="221"/>
      <c r="Z199" s="221"/>
      <c r="AA199" s="227"/>
      <c r="AT199" s="228" t="s">
        <v>168</v>
      </c>
      <c r="AU199" s="228" t="s">
        <v>114</v>
      </c>
      <c r="AV199" s="225" t="s">
        <v>114</v>
      </c>
      <c r="AW199" s="225" t="s">
        <v>33</v>
      </c>
      <c r="AX199" s="225" t="s">
        <v>75</v>
      </c>
      <c r="AY199" s="228" t="s">
        <v>160</v>
      </c>
    </row>
    <row r="200" spans="2:51" s="225" customFormat="1" ht="20.5" customHeight="1">
      <c r="B200" s="220"/>
      <c r="C200" s="395"/>
      <c r="D200" s="395"/>
      <c r="E200" s="396" t="s">
        <v>5</v>
      </c>
      <c r="F200" s="397" t="s">
        <v>661</v>
      </c>
      <c r="G200" s="398"/>
      <c r="H200" s="398"/>
      <c r="I200" s="398"/>
      <c r="J200" s="395"/>
      <c r="K200" s="399">
        <v>364.931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25" customFormat="1" ht="20.5" customHeight="1">
      <c r="B201" s="220"/>
      <c r="C201" s="395"/>
      <c r="D201" s="395"/>
      <c r="E201" s="396" t="s">
        <v>5</v>
      </c>
      <c r="F201" s="397" t="s">
        <v>662</v>
      </c>
      <c r="G201" s="398"/>
      <c r="H201" s="398"/>
      <c r="I201" s="398"/>
      <c r="J201" s="395"/>
      <c r="K201" s="399">
        <v>120.407</v>
      </c>
      <c r="L201" s="221"/>
      <c r="M201" s="221"/>
      <c r="N201" s="221"/>
      <c r="O201" s="221"/>
      <c r="P201" s="221"/>
      <c r="Q201" s="221"/>
      <c r="R201" s="224"/>
      <c r="T201" s="226"/>
      <c r="U201" s="221"/>
      <c r="V201" s="221"/>
      <c r="W201" s="221"/>
      <c r="X201" s="221"/>
      <c r="Y201" s="221"/>
      <c r="Z201" s="221"/>
      <c r="AA201" s="227"/>
      <c r="AT201" s="228" t="s">
        <v>168</v>
      </c>
      <c r="AU201" s="228" t="s">
        <v>114</v>
      </c>
      <c r="AV201" s="225" t="s">
        <v>114</v>
      </c>
      <c r="AW201" s="225" t="s">
        <v>33</v>
      </c>
      <c r="AX201" s="225" t="s">
        <v>75</v>
      </c>
      <c r="AY201" s="228" t="s">
        <v>160</v>
      </c>
    </row>
    <row r="202" spans="2:51" s="243" customFormat="1" ht="20.5" customHeight="1">
      <c r="B202" s="238"/>
      <c r="C202" s="405"/>
      <c r="D202" s="405"/>
      <c r="E202" s="406" t="s">
        <v>5</v>
      </c>
      <c r="F202" s="407" t="s">
        <v>197</v>
      </c>
      <c r="G202" s="408"/>
      <c r="H202" s="408"/>
      <c r="I202" s="408"/>
      <c r="J202" s="405"/>
      <c r="K202" s="409">
        <v>694.025</v>
      </c>
      <c r="L202" s="239"/>
      <c r="M202" s="239"/>
      <c r="N202" s="239"/>
      <c r="O202" s="239"/>
      <c r="P202" s="239"/>
      <c r="Q202" s="239"/>
      <c r="R202" s="242"/>
      <c r="T202" s="244"/>
      <c r="U202" s="239"/>
      <c r="V202" s="239"/>
      <c r="W202" s="239"/>
      <c r="X202" s="239"/>
      <c r="Y202" s="239"/>
      <c r="Z202" s="239"/>
      <c r="AA202" s="245"/>
      <c r="AT202" s="246" t="s">
        <v>168</v>
      </c>
      <c r="AU202" s="246" t="s">
        <v>114</v>
      </c>
      <c r="AV202" s="243" t="s">
        <v>175</v>
      </c>
      <c r="AW202" s="243" t="s">
        <v>33</v>
      </c>
      <c r="AX202" s="243" t="s">
        <v>75</v>
      </c>
      <c r="AY202" s="246" t="s">
        <v>160</v>
      </c>
    </row>
    <row r="203" spans="2:51" s="216" customFormat="1" ht="20.5" customHeight="1">
      <c r="B203" s="211"/>
      <c r="C203" s="388"/>
      <c r="D203" s="388"/>
      <c r="E203" s="389" t="s">
        <v>5</v>
      </c>
      <c r="F203" s="393" t="s">
        <v>211</v>
      </c>
      <c r="G203" s="394"/>
      <c r="H203" s="394"/>
      <c r="I203" s="394"/>
      <c r="J203" s="388"/>
      <c r="K203" s="392" t="s">
        <v>5</v>
      </c>
      <c r="L203" s="212"/>
      <c r="M203" s="212"/>
      <c r="N203" s="212"/>
      <c r="O203" s="212"/>
      <c r="P203" s="212"/>
      <c r="Q203" s="212"/>
      <c r="R203" s="215"/>
      <c r="T203" s="217"/>
      <c r="U203" s="212"/>
      <c r="V203" s="212"/>
      <c r="W203" s="212"/>
      <c r="X203" s="212"/>
      <c r="Y203" s="212"/>
      <c r="Z203" s="212"/>
      <c r="AA203" s="218"/>
      <c r="AT203" s="219" t="s">
        <v>168</v>
      </c>
      <c r="AU203" s="219" t="s">
        <v>114</v>
      </c>
      <c r="AV203" s="216" t="s">
        <v>83</v>
      </c>
      <c r="AW203" s="216" t="s">
        <v>33</v>
      </c>
      <c r="AX203" s="216" t="s">
        <v>75</v>
      </c>
      <c r="AY203" s="219" t="s">
        <v>160</v>
      </c>
    </row>
    <row r="204" spans="2:51" s="216" customFormat="1" ht="20.5" customHeight="1">
      <c r="B204" s="211"/>
      <c r="C204" s="388"/>
      <c r="D204" s="388"/>
      <c r="E204" s="389" t="s">
        <v>5</v>
      </c>
      <c r="F204" s="393" t="s">
        <v>613</v>
      </c>
      <c r="G204" s="394"/>
      <c r="H204" s="394"/>
      <c r="I204" s="394"/>
      <c r="J204" s="388"/>
      <c r="K204" s="392" t="s">
        <v>5</v>
      </c>
      <c r="L204" s="212"/>
      <c r="M204" s="212"/>
      <c r="N204" s="212"/>
      <c r="O204" s="212"/>
      <c r="P204" s="212"/>
      <c r="Q204" s="212"/>
      <c r="R204" s="215"/>
      <c r="T204" s="217"/>
      <c r="U204" s="212"/>
      <c r="V204" s="212"/>
      <c r="W204" s="212"/>
      <c r="X204" s="212"/>
      <c r="Y204" s="212"/>
      <c r="Z204" s="212"/>
      <c r="AA204" s="218"/>
      <c r="AT204" s="219" t="s">
        <v>168</v>
      </c>
      <c r="AU204" s="219" t="s">
        <v>114</v>
      </c>
      <c r="AV204" s="216" t="s">
        <v>83</v>
      </c>
      <c r="AW204" s="216" t="s">
        <v>33</v>
      </c>
      <c r="AX204" s="216" t="s">
        <v>75</v>
      </c>
      <c r="AY204" s="219" t="s">
        <v>160</v>
      </c>
    </row>
    <row r="205" spans="2:51" s="225" customFormat="1" ht="20.5" customHeight="1">
      <c r="B205" s="220"/>
      <c r="C205" s="395"/>
      <c r="D205" s="395"/>
      <c r="E205" s="396" t="s">
        <v>5</v>
      </c>
      <c r="F205" s="397" t="s">
        <v>663</v>
      </c>
      <c r="G205" s="398"/>
      <c r="H205" s="398"/>
      <c r="I205" s="398"/>
      <c r="J205" s="395"/>
      <c r="K205" s="399">
        <v>197.55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25" customFormat="1" ht="20.5" customHeight="1">
      <c r="B206" s="220"/>
      <c r="C206" s="395"/>
      <c r="D206" s="395"/>
      <c r="E206" s="396" t="s">
        <v>5</v>
      </c>
      <c r="F206" s="397" t="s">
        <v>664</v>
      </c>
      <c r="G206" s="398"/>
      <c r="H206" s="398"/>
      <c r="I206" s="398"/>
      <c r="J206" s="395"/>
      <c r="K206" s="399">
        <v>70.92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43" customFormat="1" ht="20.5" customHeight="1">
      <c r="B207" s="238"/>
      <c r="C207" s="405"/>
      <c r="D207" s="405"/>
      <c r="E207" s="406" t="s">
        <v>5</v>
      </c>
      <c r="F207" s="407" t="s">
        <v>197</v>
      </c>
      <c r="G207" s="408"/>
      <c r="H207" s="408"/>
      <c r="I207" s="408"/>
      <c r="J207" s="405"/>
      <c r="K207" s="409">
        <v>268.47</v>
      </c>
      <c r="L207" s="239"/>
      <c r="M207" s="239"/>
      <c r="N207" s="239"/>
      <c r="O207" s="239"/>
      <c r="P207" s="239"/>
      <c r="Q207" s="239"/>
      <c r="R207" s="242"/>
      <c r="T207" s="244"/>
      <c r="U207" s="239"/>
      <c r="V207" s="239"/>
      <c r="W207" s="239"/>
      <c r="X207" s="239"/>
      <c r="Y207" s="239"/>
      <c r="Z207" s="239"/>
      <c r="AA207" s="245"/>
      <c r="AT207" s="246" t="s">
        <v>168</v>
      </c>
      <c r="AU207" s="246" t="s">
        <v>114</v>
      </c>
      <c r="AV207" s="243" t="s">
        <v>175</v>
      </c>
      <c r="AW207" s="243" t="s">
        <v>33</v>
      </c>
      <c r="AX207" s="243" t="s">
        <v>75</v>
      </c>
      <c r="AY207" s="246" t="s">
        <v>160</v>
      </c>
    </row>
    <row r="208" spans="2:51" s="216" customFormat="1" ht="20.5" customHeight="1">
      <c r="B208" s="211"/>
      <c r="C208" s="388"/>
      <c r="D208" s="388"/>
      <c r="E208" s="389" t="s">
        <v>5</v>
      </c>
      <c r="F208" s="393" t="s">
        <v>665</v>
      </c>
      <c r="G208" s="394"/>
      <c r="H208" s="394"/>
      <c r="I208" s="394"/>
      <c r="J208" s="388"/>
      <c r="K208" s="392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395"/>
      <c r="D209" s="395"/>
      <c r="E209" s="396" t="s">
        <v>5</v>
      </c>
      <c r="F209" s="397" t="s">
        <v>666</v>
      </c>
      <c r="G209" s="398"/>
      <c r="H209" s="398"/>
      <c r="I209" s="398"/>
      <c r="J209" s="395"/>
      <c r="K209" s="399">
        <v>84.64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25" customFormat="1" ht="20.5" customHeight="1">
      <c r="B210" s="220"/>
      <c r="C210" s="395"/>
      <c r="D210" s="395"/>
      <c r="E210" s="396" t="s">
        <v>5</v>
      </c>
      <c r="F210" s="397" t="s">
        <v>667</v>
      </c>
      <c r="G210" s="398"/>
      <c r="H210" s="398"/>
      <c r="I210" s="398"/>
      <c r="J210" s="395"/>
      <c r="K210" s="399">
        <v>55.269</v>
      </c>
      <c r="L210" s="221"/>
      <c r="M210" s="221"/>
      <c r="N210" s="221"/>
      <c r="O210" s="221"/>
      <c r="P210" s="221"/>
      <c r="Q210" s="221"/>
      <c r="R210" s="224"/>
      <c r="T210" s="226"/>
      <c r="U210" s="221"/>
      <c r="V210" s="221"/>
      <c r="W210" s="221"/>
      <c r="X210" s="221"/>
      <c r="Y210" s="221"/>
      <c r="Z210" s="221"/>
      <c r="AA210" s="227"/>
      <c r="AT210" s="228" t="s">
        <v>168</v>
      </c>
      <c r="AU210" s="228" t="s">
        <v>114</v>
      </c>
      <c r="AV210" s="225" t="s">
        <v>114</v>
      </c>
      <c r="AW210" s="225" t="s">
        <v>33</v>
      </c>
      <c r="AX210" s="225" t="s">
        <v>75</v>
      </c>
      <c r="AY210" s="228" t="s">
        <v>160</v>
      </c>
    </row>
    <row r="211" spans="2:51" s="243" customFormat="1" ht="20.5" customHeight="1">
      <c r="B211" s="238"/>
      <c r="C211" s="405"/>
      <c r="D211" s="405"/>
      <c r="E211" s="406" t="s">
        <v>5</v>
      </c>
      <c r="F211" s="407" t="s">
        <v>197</v>
      </c>
      <c r="G211" s="408"/>
      <c r="H211" s="408"/>
      <c r="I211" s="408"/>
      <c r="J211" s="405"/>
      <c r="K211" s="409">
        <v>139.909</v>
      </c>
      <c r="L211" s="239"/>
      <c r="M211" s="239"/>
      <c r="N211" s="239"/>
      <c r="O211" s="239"/>
      <c r="P211" s="239"/>
      <c r="Q211" s="239"/>
      <c r="R211" s="242"/>
      <c r="T211" s="244"/>
      <c r="U211" s="239"/>
      <c r="V211" s="239"/>
      <c r="W211" s="239"/>
      <c r="X211" s="239"/>
      <c r="Y211" s="239"/>
      <c r="Z211" s="239"/>
      <c r="AA211" s="245"/>
      <c r="AT211" s="246" t="s">
        <v>168</v>
      </c>
      <c r="AU211" s="246" t="s">
        <v>114</v>
      </c>
      <c r="AV211" s="243" t="s">
        <v>175</v>
      </c>
      <c r="AW211" s="243" t="s">
        <v>33</v>
      </c>
      <c r="AX211" s="243" t="s">
        <v>75</v>
      </c>
      <c r="AY211" s="246" t="s">
        <v>160</v>
      </c>
    </row>
    <row r="212" spans="2:51" s="234" customFormat="1" ht="20.5" customHeight="1">
      <c r="B212" s="229"/>
      <c r="C212" s="400"/>
      <c r="D212" s="400"/>
      <c r="E212" s="401" t="s">
        <v>5</v>
      </c>
      <c r="F212" s="402" t="s">
        <v>170</v>
      </c>
      <c r="G212" s="403"/>
      <c r="H212" s="403"/>
      <c r="I212" s="403"/>
      <c r="J212" s="400"/>
      <c r="K212" s="404">
        <v>1102.404</v>
      </c>
      <c r="L212" s="230"/>
      <c r="M212" s="230"/>
      <c r="N212" s="230"/>
      <c r="O212" s="230"/>
      <c r="P212" s="230"/>
      <c r="Q212" s="230"/>
      <c r="R212" s="233"/>
      <c r="T212" s="235"/>
      <c r="U212" s="230"/>
      <c r="V212" s="230"/>
      <c r="W212" s="230"/>
      <c r="X212" s="230"/>
      <c r="Y212" s="230"/>
      <c r="Z212" s="230"/>
      <c r="AA212" s="236"/>
      <c r="AT212" s="237" t="s">
        <v>168</v>
      </c>
      <c r="AU212" s="237" t="s">
        <v>114</v>
      </c>
      <c r="AV212" s="234" t="s">
        <v>165</v>
      </c>
      <c r="AW212" s="234" t="s">
        <v>33</v>
      </c>
      <c r="AX212" s="234" t="s">
        <v>83</v>
      </c>
      <c r="AY212" s="237" t="s">
        <v>160</v>
      </c>
    </row>
    <row r="213" spans="2:65" s="126" customFormat="1" ht="28.95" customHeight="1">
      <c r="B213" s="127"/>
      <c r="C213" s="383" t="s">
        <v>200</v>
      </c>
      <c r="D213" s="383" t="s">
        <v>161</v>
      </c>
      <c r="E213" s="384" t="s">
        <v>668</v>
      </c>
      <c r="F213" s="385" t="s">
        <v>669</v>
      </c>
      <c r="G213" s="385"/>
      <c r="H213" s="385"/>
      <c r="I213" s="385"/>
      <c r="J213" s="386" t="s">
        <v>182</v>
      </c>
      <c r="K213" s="387">
        <v>637.321</v>
      </c>
      <c r="L213" s="317">
        <v>0</v>
      </c>
      <c r="M213" s="317"/>
      <c r="N213" s="318">
        <f>ROUND(L213*K213,2)</f>
        <v>0</v>
      </c>
      <c r="O213" s="318"/>
      <c r="P213" s="318"/>
      <c r="Q213" s="318"/>
      <c r="R213" s="130"/>
      <c r="T213" s="207" t="s">
        <v>5</v>
      </c>
      <c r="U213" s="208" t="s">
        <v>40</v>
      </c>
      <c r="V213" s="128"/>
      <c r="W213" s="209">
        <f>V213*K213</f>
        <v>0</v>
      </c>
      <c r="X213" s="209">
        <v>0</v>
      </c>
      <c r="Y213" s="209">
        <f>X213*K213</f>
        <v>0</v>
      </c>
      <c r="Z213" s="209">
        <v>0</v>
      </c>
      <c r="AA213" s="210">
        <f>Z213*K213</f>
        <v>0</v>
      </c>
      <c r="AR213" s="117" t="s">
        <v>165</v>
      </c>
      <c r="AT213" s="117" t="s">
        <v>161</v>
      </c>
      <c r="AU213" s="117" t="s">
        <v>114</v>
      </c>
      <c r="AY213" s="117" t="s">
        <v>160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ROUND(L213*K213,2)</f>
        <v>0</v>
      </c>
      <c r="BL213" s="117" t="s">
        <v>165</v>
      </c>
      <c r="BM213" s="117" t="s">
        <v>670</v>
      </c>
    </row>
    <row r="214" spans="2:51" s="225" customFormat="1" ht="20.5" customHeight="1">
      <c r="B214" s="220"/>
      <c r="C214" s="395"/>
      <c r="D214" s="395"/>
      <c r="E214" s="396" t="s">
        <v>5</v>
      </c>
      <c r="F214" s="410" t="s">
        <v>671</v>
      </c>
      <c r="G214" s="411"/>
      <c r="H214" s="411"/>
      <c r="I214" s="411"/>
      <c r="J214" s="395"/>
      <c r="K214" s="399">
        <v>551.202</v>
      </c>
      <c r="L214" s="221"/>
      <c r="M214" s="221"/>
      <c r="N214" s="221"/>
      <c r="O214" s="221"/>
      <c r="P214" s="221"/>
      <c r="Q214" s="221"/>
      <c r="R214" s="224"/>
      <c r="T214" s="226"/>
      <c r="U214" s="221"/>
      <c r="V214" s="221"/>
      <c r="W214" s="221"/>
      <c r="X214" s="221"/>
      <c r="Y214" s="221"/>
      <c r="Z214" s="221"/>
      <c r="AA214" s="227"/>
      <c r="AT214" s="228" t="s">
        <v>168</v>
      </c>
      <c r="AU214" s="228" t="s">
        <v>114</v>
      </c>
      <c r="AV214" s="225" t="s">
        <v>114</v>
      </c>
      <c r="AW214" s="225" t="s">
        <v>33</v>
      </c>
      <c r="AX214" s="225" t="s">
        <v>75</v>
      </c>
      <c r="AY214" s="228" t="s">
        <v>160</v>
      </c>
    </row>
    <row r="215" spans="2:51" s="225" customFormat="1" ht="20.5" customHeight="1">
      <c r="B215" s="220"/>
      <c r="C215" s="395"/>
      <c r="D215" s="395"/>
      <c r="E215" s="396" t="s">
        <v>5</v>
      </c>
      <c r="F215" s="397" t="s">
        <v>672</v>
      </c>
      <c r="G215" s="398"/>
      <c r="H215" s="398"/>
      <c r="I215" s="398"/>
      <c r="J215" s="395"/>
      <c r="K215" s="399">
        <v>86.119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34" customFormat="1" ht="20.5" customHeight="1">
      <c r="B216" s="229"/>
      <c r="C216" s="400"/>
      <c r="D216" s="400"/>
      <c r="E216" s="401" t="s">
        <v>5</v>
      </c>
      <c r="F216" s="402" t="s">
        <v>170</v>
      </c>
      <c r="G216" s="403"/>
      <c r="H216" s="403"/>
      <c r="I216" s="403"/>
      <c r="J216" s="400"/>
      <c r="K216" s="404">
        <v>637.321</v>
      </c>
      <c r="L216" s="230"/>
      <c r="M216" s="230"/>
      <c r="N216" s="230"/>
      <c r="O216" s="230"/>
      <c r="P216" s="230"/>
      <c r="Q216" s="230"/>
      <c r="R216" s="233"/>
      <c r="T216" s="235"/>
      <c r="U216" s="230"/>
      <c r="V216" s="230"/>
      <c r="W216" s="230"/>
      <c r="X216" s="230"/>
      <c r="Y216" s="230"/>
      <c r="Z216" s="230"/>
      <c r="AA216" s="236"/>
      <c r="AT216" s="237" t="s">
        <v>168</v>
      </c>
      <c r="AU216" s="237" t="s">
        <v>114</v>
      </c>
      <c r="AV216" s="234" t="s">
        <v>165</v>
      </c>
      <c r="AW216" s="234" t="s">
        <v>33</v>
      </c>
      <c r="AX216" s="234" t="s">
        <v>83</v>
      </c>
      <c r="AY216" s="237" t="s">
        <v>160</v>
      </c>
    </row>
    <row r="217" spans="2:65" s="126" customFormat="1" ht="28.95" customHeight="1">
      <c r="B217" s="127"/>
      <c r="C217" s="383" t="s">
        <v>205</v>
      </c>
      <c r="D217" s="383" t="s">
        <v>161</v>
      </c>
      <c r="E217" s="384" t="s">
        <v>673</v>
      </c>
      <c r="F217" s="385" t="s">
        <v>674</v>
      </c>
      <c r="G217" s="385"/>
      <c r="H217" s="385"/>
      <c r="I217" s="385"/>
      <c r="J217" s="386" t="s">
        <v>164</v>
      </c>
      <c r="K217" s="387">
        <v>545.703</v>
      </c>
      <c r="L217" s="317">
        <v>0</v>
      </c>
      <c r="M217" s="317"/>
      <c r="N217" s="318">
        <f>ROUND(L217*K217,2)</f>
        <v>0</v>
      </c>
      <c r="O217" s="318"/>
      <c r="P217" s="318"/>
      <c r="Q217" s="318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0.00084</v>
      </c>
      <c r="Y217" s="209">
        <f>X217*K217</f>
        <v>0.45839052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675</v>
      </c>
    </row>
    <row r="218" spans="2:51" s="216" customFormat="1" ht="20.5" customHeight="1">
      <c r="B218" s="211"/>
      <c r="C218" s="388"/>
      <c r="D218" s="388"/>
      <c r="E218" s="389" t="s">
        <v>5</v>
      </c>
      <c r="F218" s="390" t="s">
        <v>657</v>
      </c>
      <c r="G218" s="391"/>
      <c r="H218" s="391"/>
      <c r="I218" s="391"/>
      <c r="J218" s="388"/>
      <c r="K218" s="392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16" customFormat="1" ht="20.5" customHeight="1">
      <c r="B219" s="211"/>
      <c r="C219" s="388"/>
      <c r="D219" s="388"/>
      <c r="E219" s="389" t="s">
        <v>5</v>
      </c>
      <c r="F219" s="393" t="s">
        <v>191</v>
      </c>
      <c r="G219" s="394"/>
      <c r="H219" s="394"/>
      <c r="I219" s="394"/>
      <c r="J219" s="388"/>
      <c r="K219" s="392" t="s">
        <v>5</v>
      </c>
      <c r="L219" s="212"/>
      <c r="M219" s="212"/>
      <c r="N219" s="212"/>
      <c r="O219" s="212"/>
      <c r="P219" s="212"/>
      <c r="Q219" s="212"/>
      <c r="R219" s="215"/>
      <c r="T219" s="217"/>
      <c r="U219" s="212"/>
      <c r="V219" s="212"/>
      <c r="W219" s="212"/>
      <c r="X219" s="212"/>
      <c r="Y219" s="212"/>
      <c r="Z219" s="212"/>
      <c r="AA219" s="218"/>
      <c r="AT219" s="219" t="s">
        <v>168</v>
      </c>
      <c r="AU219" s="219" t="s">
        <v>114</v>
      </c>
      <c r="AV219" s="216" t="s">
        <v>83</v>
      </c>
      <c r="AW219" s="216" t="s">
        <v>33</v>
      </c>
      <c r="AX219" s="216" t="s">
        <v>75</v>
      </c>
      <c r="AY219" s="219" t="s">
        <v>160</v>
      </c>
    </row>
    <row r="220" spans="2:51" s="216" customFormat="1" ht="20.5" customHeight="1">
      <c r="B220" s="211"/>
      <c r="C220" s="388"/>
      <c r="D220" s="388"/>
      <c r="E220" s="389" t="s">
        <v>5</v>
      </c>
      <c r="F220" s="393" t="s">
        <v>611</v>
      </c>
      <c r="G220" s="394"/>
      <c r="H220" s="394"/>
      <c r="I220" s="394"/>
      <c r="J220" s="388"/>
      <c r="K220" s="392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25" customFormat="1" ht="20.5" customHeight="1">
      <c r="B221" s="220"/>
      <c r="C221" s="395"/>
      <c r="D221" s="395"/>
      <c r="E221" s="396" t="s">
        <v>5</v>
      </c>
      <c r="F221" s="397" t="s">
        <v>676</v>
      </c>
      <c r="G221" s="398"/>
      <c r="H221" s="398"/>
      <c r="I221" s="398"/>
      <c r="J221" s="395"/>
      <c r="K221" s="399">
        <v>121.823</v>
      </c>
      <c r="L221" s="221"/>
      <c r="M221" s="221"/>
      <c r="N221" s="221"/>
      <c r="O221" s="221"/>
      <c r="P221" s="221"/>
      <c r="Q221" s="221"/>
      <c r="R221" s="224"/>
      <c r="T221" s="226"/>
      <c r="U221" s="221"/>
      <c r="V221" s="221"/>
      <c r="W221" s="221"/>
      <c r="X221" s="221"/>
      <c r="Y221" s="221"/>
      <c r="Z221" s="221"/>
      <c r="AA221" s="227"/>
      <c r="AT221" s="228" t="s">
        <v>168</v>
      </c>
      <c r="AU221" s="228" t="s">
        <v>114</v>
      </c>
      <c r="AV221" s="225" t="s">
        <v>114</v>
      </c>
      <c r="AW221" s="225" t="s">
        <v>33</v>
      </c>
      <c r="AX221" s="225" t="s">
        <v>75</v>
      </c>
      <c r="AY221" s="228" t="s">
        <v>160</v>
      </c>
    </row>
    <row r="222" spans="2:51" s="243" customFormat="1" ht="20.5" customHeight="1">
      <c r="B222" s="238"/>
      <c r="C222" s="405"/>
      <c r="D222" s="405"/>
      <c r="E222" s="406" t="s">
        <v>5</v>
      </c>
      <c r="F222" s="407" t="s">
        <v>197</v>
      </c>
      <c r="G222" s="408"/>
      <c r="H222" s="408"/>
      <c r="I222" s="408"/>
      <c r="J222" s="405"/>
      <c r="K222" s="409">
        <v>121.823</v>
      </c>
      <c r="L222" s="239"/>
      <c r="M222" s="239"/>
      <c r="N222" s="239"/>
      <c r="O222" s="239"/>
      <c r="P222" s="239"/>
      <c r="Q222" s="239"/>
      <c r="R222" s="242"/>
      <c r="T222" s="244"/>
      <c r="U222" s="239"/>
      <c r="V222" s="239"/>
      <c r="W222" s="239"/>
      <c r="X222" s="239"/>
      <c r="Y222" s="239"/>
      <c r="Z222" s="239"/>
      <c r="AA222" s="245"/>
      <c r="AT222" s="246" t="s">
        <v>168</v>
      </c>
      <c r="AU222" s="246" t="s">
        <v>114</v>
      </c>
      <c r="AV222" s="243" t="s">
        <v>175</v>
      </c>
      <c r="AW222" s="243" t="s">
        <v>33</v>
      </c>
      <c r="AX222" s="243" t="s">
        <v>75</v>
      </c>
      <c r="AY222" s="246" t="s">
        <v>160</v>
      </c>
    </row>
    <row r="223" spans="2:51" s="216" customFormat="1" ht="20.5" customHeight="1">
      <c r="B223" s="211"/>
      <c r="C223" s="388"/>
      <c r="D223" s="388"/>
      <c r="E223" s="389" t="s">
        <v>5</v>
      </c>
      <c r="F223" s="393" t="s">
        <v>665</v>
      </c>
      <c r="G223" s="394"/>
      <c r="H223" s="394"/>
      <c r="I223" s="394"/>
      <c r="J223" s="388"/>
      <c r="K223" s="392" t="s">
        <v>5</v>
      </c>
      <c r="L223" s="212"/>
      <c r="M223" s="212"/>
      <c r="N223" s="212"/>
      <c r="O223" s="212"/>
      <c r="P223" s="212"/>
      <c r="Q223" s="212"/>
      <c r="R223" s="215"/>
      <c r="T223" s="217"/>
      <c r="U223" s="212"/>
      <c r="V223" s="212"/>
      <c r="W223" s="212"/>
      <c r="X223" s="212"/>
      <c r="Y223" s="212"/>
      <c r="Z223" s="212"/>
      <c r="AA223" s="218"/>
      <c r="AT223" s="219" t="s">
        <v>168</v>
      </c>
      <c r="AU223" s="219" t="s">
        <v>114</v>
      </c>
      <c r="AV223" s="216" t="s">
        <v>83</v>
      </c>
      <c r="AW223" s="216" t="s">
        <v>33</v>
      </c>
      <c r="AX223" s="216" t="s">
        <v>75</v>
      </c>
      <c r="AY223" s="219" t="s">
        <v>160</v>
      </c>
    </row>
    <row r="224" spans="2:51" s="225" customFormat="1" ht="20.5" customHeight="1">
      <c r="B224" s="220"/>
      <c r="C224" s="395"/>
      <c r="D224" s="395"/>
      <c r="E224" s="396" t="s">
        <v>5</v>
      </c>
      <c r="F224" s="397" t="s">
        <v>677</v>
      </c>
      <c r="G224" s="398"/>
      <c r="H224" s="398"/>
      <c r="I224" s="398"/>
      <c r="J224" s="395"/>
      <c r="K224" s="399">
        <v>55.08</v>
      </c>
      <c r="L224" s="221"/>
      <c r="M224" s="221"/>
      <c r="N224" s="221"/>
      <c r="O224" s="221"/>
      <c r="P224" s="221"/>
      <c r="Q224" s="221"/>
      <c r="R224" s="224"/>
      <c r="T224" s="226"/>
      <c r="U224" s="221"/>
      <c r="V224" s="221"/>
      <c r="W224" s="221"/>
      <c r="X224" s="221"/>
      <c r="Y224" s="221"/>
      <c r="Z224" s="221"/>
      <c r="AA224" s="227"/>
      <c r="AT224" s="228" t="s">
        <v>168</v>
      </c>
      <c r="AU224" s="228" t="s">
        <v>114</v>
      </c>
      <c r="AV224" s="225" t="s">
        <v>114</v>
      </c>
      <c r="AW224" s="225" t="s">
        <v>33</v>
      </c>
      <c r="AX224" s="225" t="s">
        <v>75</v>
      </c>
      <c r="AY224" s="228" t="s">
        <v>160</v>
      </c>
    </row>
    <row r="225" spans="2:51" s="243" customFormat="1" ht="20.5" customHeight="1">
      <c r="B225" s="238"/>
      <c r="C225" s="405"/>
      <c r="D225" s="405"/>
      <c r="E225" s="406" t="s">
        <v>5</v>
      </c>
      <c r="F225" s="407" t="s">
        <v>197</v>
      </c>
      <c r="G225" s="408"/>
      <c r="H225" s="408"/>
      <c r="I225" s="408"/>
      <c r="J225" s="405"/>
      <c r="K225" s="409">
        <v>55.08</v>
      </c>
      <c r="L225" s="239"/>
      <c r="M225" s="239"/>
      <c r="N225" s="239"/>
      <c r="O225" s="239"/>
      <c r="P225" s="239"/>
      <c r="Q225" s="239"/>
      <c r="R225" s="242"/>
      <c r="T225" s="244"/>
      <c r="U225" s="239"/>
      <c r="V225" s="239"/>
      <c r="W225" s="239"/>
      <c r="X225" s="239"/>
      <c r="Y225" s="239"/>
      <c r="Z225" s="239"/>
      <c r="AA225" s="245"/>
      <c r="AT225" s="246" t="s">
        <v>168</v>
      </c>
      <c r="AU225" s="246" t="s">
        <v>114</v>
      </c>
      <c r="AV225" s="243" t="s">
        <v>175</v>
      </c>
      <c r="AW225" s="243" t="s">
        <v>33</v>
      </c>
      <c r="AX225" s="243" t="s">
        <v>75</v>
      </c>
      <c r="AY225" s="246" t="s">
        <v>160</v>
      </c>
    </row>
    <row r="226" spans="2:51" s="216" customFormat="1" ht="20.5" customHeight="1">
      <c r="B226" s="211"/>
      <c r="C226" s="388"/>
      <c r="D226" s="388"/>
      <c r="E226" s="389" t="s">
        <v>5</v>
      </c>
      <c r="F226" s="393" t="s">
        <v>619</v>
      </c>
      <c r="G226" s="394"/>
      <c r="H226" s="394"/>
      <c r="I226" s="394"/>
      <c r="J226" s="388"/>
      <c r="K226" s="392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16" customFormat="1" ht="20.5" customHeight="1">
      <c r="B227" s="211"/>
      <c r="C227" s="388"/>
      <c r="D227" s="388"/>
      <c r="E227" s="389" t="s">
        <v>5</v>
      </c>
      <c r="F227" s="393" t="s">
        <v>620</v>
      </c>
      <c r="G227" s="394"/>
      <c r="H227" s="394"/>
      <c r="I227" s="394"/>
      <c r="J227" s="388"/>
      <c r="K227" s="392" t="s">
        <v>5</v>
      </c>
      <c r="L227" s="212"/>
      <c r="M227" s="212"/>
      <c r="N227" s="212"/>
      <c r="O227" s="212"/>
      <c r="P227" s="212"/>
      <c r="Q227" s="212"/>
      <c r="R227" s="215"/>
      <c r="T227" s="217"/>
      <c r="U227" s="212"/>
      <c r="V227" s="212"/>
      <c r="W227" s="212"/>
      <c r="X227" s="212"/>
      <c r="Y227" s="212"/>
      <c r="Z227" s="212"/>
      <c r="AA227" s="218"/>
      <c r="AT227" s="219" t="s">
        <v>168</v>
      </c>
      <c r="AU227" s="219" t="s">
        <v>114</v>
      </c>
      <c r="AV227" s="216" t="s">
        <v>83</v>
      </c>
      <c r="AW227" s="216" t="s">
        <v>33</v>
      </c>
      <c r="AX227" s="216" t="s">
        <v>75</v>
      </c>
      <c r="AY227" s="219" t="s">
        <v>160</v>
      </c>
    </row>
    <row r="228" spans="2:51" s="225" customFormat="1" ht="20.5" customHeight="1">
      <c r="B228" s="220"/>
      <c r="C228" s="395"/>
      <c r="D228" s="395"/>
      <c r="E228" s="396" t="s">
        <v>5</v>
      </c>
      <c r="F228" s="397" t="s">
        <v>678</v>
      </c>
      <c r="G228" s="398"/>
      <c r="H228" s="398"/>
      <c r="I228" s="398"/>
      <c r="J228" s="395"/>
      <c r="K228" s="399">
        <v>21</v>
      </c>
      <c r="L228" s="221"/>
      <c r="M228" s="221"/>
      <c r="N228" s="221"/>
      <c r="O228" s="221"/>
      <c r="P228" s="221"/>
      <c r="Q228" s="221"/>
      <c r="R228" s="224"/>
      <c r="T228" s="226"/>
      <c r="U228" s="221"/>
      <c r="V228" s="221"/>
      <c r="W228" s="221"/>
      <c r="X228" s="221"/>
      <c r="Y228" s="221"/>
      <c r="Z228" s="221"/>
      <c r="AA228" s="227"/>
      <c r="AT228" s="228" t="s">
        <v>168</v>
      </c>
      <c r="AU228" s="228" t="s">
        <v>114</v>
      </c>
      <c r="AV228" s="225" t="s">
        <v>114</v>
      </c>
      <c r="AW228" s="225" t="s">
        <v>33</v>
      </c>
      <c r="AX228" s="225" t="s">
        <v>75</v>
      </c>
      <c r="AY228" s="228" t="s">
        <v>160</v>
      </c>
    </row>
    <row r="229" spans="2:51" s="216" customFormat="1" ht="20.5" customHeight="1">
      <c r="B229" s="211"/>
      <c r="C229" s="388"/>
      <c r="D229" s="388"/>
      <c r="E229" s="389" t="s">
        <v>5</v>
      </c>
      <c r="F229" s="393" t="s">
        <v>622</v>
      </c>
      <c r="G229" s="394"/>
      <c r="H229" s="394"/>
      <c r="I229" s="394"/>
      <c r="J229" s="388"/>
      <c r="K229" s="392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25" customFormat="1" ht="20.5" customHeight="1">
      <c r="B230" s="220"/>
      <c r="C230" s="395"/>
      <c r="D230" s="395"/>
      <c r="E230" s="396" t="s">
        <v>5</v>
      </c>
      <c r="F230" s="397" t="s">
        <v>679</v>
      </c>
      <c r="G230" s="398"/>
      <c r="H230" s="398"/>
      <c r="I230" s="398"/>
      <c r="J230" s="395"/>
      <c r="K230" s="399">
        <v>17</v>
      </c>
      <c r="L230" s="221"/>
      <c r="M230" s="221"/>
      <c r="N230" s="221"/>
      <c r="O230" s="221"/>
      <c r="P230" s="221"/>
      <c r="Q230" s="221"/>
      <c r="R230" s="224"/>
      <c r="T230" s="226"/>
      <c r="U230" s="221"/>
      <c r="V230" s="221"/>
      <c r="W230" s="221"/>
      <c r="X230" s="221"/>
      <c r="Y230" s="221"/>
      <c r="Z230" s="221"/>
      <c r="AA230" s="227"/>
      <c r="AT230" s="228" t="s">
        <v>168</v>
      </c>
      <c r="AU230" s="228" t="s">
        <v>114</v>
      </c>
      <c r="AV230" s="225" t="s">
        <v>114</v>
      </c>
      <c r="AW230" s="225" t="s">
        <v>33</v>
      </c>
      <c r="AX230" s="225" t="s">
        <v>75</v>
      </c>
      <c r="AY230" s="228" t="s">
        <v>160</v>
      </c>
    </row>
    <row r="231" spans="2:51" s="216" customFormat="1" ht="20.5" customHeight="1">
      <c r="B231" s="211"/>
      <c r="C231" s="388"/>
      <c r="D231" s="388"/>
      <c r="E231" s="389" t="s">
        <v>5</v>
      </c>
      <c r="F231" s="393" t="s">
        <v>624</v>
      </c>
      <c r="G231" s="394"/>
      <c r="H231" s="394"/>
      <c r="I231" s="394"/>
      <c r="J231" s="388"/>
      <c r="K231" s="392" t="s">
        <v>5</v>
      </c>
      <c r="L231" s="212"/>
      <c r="M231" s="212"/>
      <c r="N231" s="212"/>
      <c r="O231" s="212"/>
      <c r="P231" s="212"/>
      <c r="Q231" s="212"/>
      <c r="R231" s="215"/>
      <c r="T231" s="217"/>
      <c r="U231" s="212"/>
      <c r="V231" s="212"/>
      <c r="W231" s="212"/>
      <c r="X231" s="212"/>
      <c r="Y231" s="212"/>
      <c r="Z231" s="212"/>
      <c r="AA231" s="218"/>
      <c r="AT231" s="219" t="s">
        <v>168</v>
      </c>
      <c r="AU231" s="219" t="s">
        <v>114</v>
      </c>
      <c r="AV231" s="216" t="s">
        <v>83</v>
      </c>
      <c r="AW231" s="216" t="s">
        <v>33</v>
      </c>
      <c r="AX231" s="216" t="s">
        <v>75</v>
      </c>
      <c r="AY231" s="219" t="s">
        <v>160</v>
      </c>
    </row>
    <row r="232" spans="2:51" s="225" customFormat="1" ht="20.5" customHeight="1">
      <c r="B232" s="220"/>
      <c r="C232" s="395"/>
      <c r="D232" s="395"/>
      <c r="E232" s="396" t="s">
        <v>5</v>
      </c>
      <c r="F232" s="397" t="s">
        <v>680</v>
      </c>
      <c r="G232" s="398"/>
      <c r="H232" s="398"/>
      <c r="I232" s="398"/>
      <c r="J232" s="395"/>
      <c r="K232" s="399">
        <v>24</v>
      </c>
      <c r="L232" s="221"/>
      <c r="M232" s="221"/>
      <c r="N232" s="221"/>
      <c r="O232" s="221"/>
      <c r="P232" s="221"/>
      <c r="Q232" s="221"/>
      <c r="R232" s="224"/>
      <c r="T232" s="226"/>
      <c r="U232" s="221"/>
      <c r="V232" s="221"/>
      <c r="W232" s="221"/>
      <c r="X232" s="221"/>
      <c r="Y232" s="221"/>
      <c r="Z232" s="221"/>
      <c r="AA232" s="227"/>
      <c r="AT232" s="228" t="s">
        <v>168</v>
      </c>
      <c r="AU232" s="228" t="s">
        <v>114</v>
      </c>
      <c r="AV232" s="225" t="s">
        <v>114</v>
      </c>
      <c r="AW232" s="225" t="s">
        <v>33</v>
      </c>
      <c r="AX232" s="225" t="s">
        <v>75</v>
      </c>
      <c r="AY232" s="228" t="s">
        <v>160</v>
      </c>
    </row>
    <row r="233" spans="2:51" s="216" customFormat="1" ht="20.5" customHeight="1">
      <c r="B233" s="211"/>
      <c r="C233" s="388"/>
      <c r="D233" s="388"/>
      <c r="E233" s="389" t="s">
        <v>5</v>
      </c>
      <c r="F233" s="393" t="s">
        <v>626</v>
      </c>
      <c r="G233" s="394"/>
      <c r="H233" s="394"/>
      <c r="I233" s="394"/>
      <c r="J233" s="388"/>
      <c r="K233" s="392" t="s">
        <v>5</v>
      </c>
      <c r="L233" s="212"/>
      <c r="M233" s="212"/>
      <c r="N233" s="212"/>
      <c r="O233" s="212"/>
      <c r="P233" s="212"/>
      <c r="Q233" s="212"/>
      <c r="R233" s="215"/>
      <c r="T233" s="217"/>
      <c r="U233" s="212"/>
      <c r="V233" s="212"/>
      <c r="W233" s="212"/>
      <c r="X233" s="212"/>
      <c r="Y233" s="212"/>
      <c r="Z233" s="212"/>
      <c r="AA233" s="218"/>
      <c r="AT233" s="219" t="s">
        <v>168</v>
      </c>
      <c r="AU233" s="219" t="s">
        <v>114</v>
      </c>
      <c r="AV233" s="216" t="s">
        <v>83</v>
      </c>
      <c r="AW233" s="216" t="s">
        <v>33</v>
      </c>
      <c r="AX233" s="216" t="s">
        <v>75</v>
      </c>
      <c r="AY233" s="219" t="s">
        <v>160</v>
      </c>
    </row>
    <row r="234" spans="2:51" s="225" customFormat="1" ht="20.5" customHeight="1">
      <c r="B234" s="220"/>
      <c r="C234" s="395"/>
      <c r="D234" s="395"/>
      <c r="E234" s="396" t="s">
        <v>5</v>
      </c>
      <c r="F234" s="397" t="s">
        <v>681</v>
      </c>
      <c r="G234" s="398"/>
      <c r="H234" s="398"/>
      <c r="I234" s="398"/>
      <c r="J234" s="395"/>
      <c r="K234" s="399">
        <v>22</v>
      </c>
      <c r="L234" s="221"/>
      <c r="M234" s="221"/>
      <c r="N234" s="221"/>
      <c r="O234" s="221"/>
      <c r="P234" s="221"/>
      <c r="Q234" s="221"/>
      <c r="R234" s="224"/>
      <c r="T234" s="226"/>
      <c r="U234" s="221"/>
      <c r="V234" s="221"/>
      <c r="W234" s="221"/>
      <c r="X234" s="221"/>
      <c r="Y234" s="221"/>
      <c r="Z234" s="221"/>
      <c r="AA234" s="227"/>
      <c r="AT234" s="228" t="s">
        <v>168</v>
      </c>
      <c r="AU234" s="228" t="s">
        <v>114</v>
      </c>
      <c r="AV234" s="225" t="s">
        <v>114</v>
      </c>
      <c r="AW234" s="225" t="s">
        <v>33</v>
      </c>
      <c r="AX234" s="225" t="s">
        <v>75</v>
      </c>
      <c r="AY234" s="228" t="s">
        <v>160</v>
      </c>
    </row>
    <row r="235" spans="2:51" s="216" customFormat="1" ht="20.5" customHeight="1">
      <c r="B235" s="211"/>
      <c r="C235" s="388"/>
      <c r="D235" s="388"/>
      <c r="E235" s="389" t="s">
        <v>5</v>
      </c>
      <c r="F235" s="393" t="s">
        <v>628</v>
      </c>
      <c r="G235" s="394"/>
      <c r="H235" s="394"/>
      <c r="I235" s="394"/>
      <c r="J235" s="388"/>
      <c r="K235" s="392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25" customFormat="1" ht="20.5" customHeight="1">
      <c r="B236" s="220"/>
      <c r="C236" s="395"/>
      <c r="D236" s="395"/>
      <c r="E236" s="396" t="s">
        <v>5</v>
      </c>
      <c r="F236" s="397" t="s">
        <v>682</v>
      </c>
      <c r="G236" s="398"/>
      <c r="H236" s="398"/>
      <c r="I236" s="398"/>
      <c r="J236" s="395"/>
      <c r="K236" s="399">
        <v>19</v>
      </c>
      <c r="L236" s="221"/>
      <c r="M236" s="221"/>
      <c r="N236" s="221"/>
      <c r="O236" s="221"/>
      <c r="P236" s="221"/>
      <c r="Q236" s="221"/>
      <c r="R236" s="224"/>
      <c r="T236" s="226"/>
      <c r="U236" s="221"/>
      <c r="V236" s="221"/>
      <c r="W236" s="221"/>
      <c r="X236" s="221"/>
      <c r="Y236" s="221"/>
      <c r="Z236" s="221"/>
      <c r="AA236" s="227"/>
      <c r="AT236" s="228" t="s">
        <v>168</v>
      </c>
      <c r="AU236" s="228" t="s">
        <v>114</v>
      </c>
      <c r="AV236" s="225" t="s">
        <v>114</v>
      </c>
      <c r="AW236" s="225" t="s">
        <v>33</v>
      </c>
      <c r="AX236" s="225" t="s">
        <v>75</v>
      </c>
      <c r="AY236" s="228" t="s">
        <v>160</v>
      </c>
    </row>
    <row r="237" spans="2:51" s="216" customFormat="1" ht="20.5" customHeight="1">
      <c r="B237" s="211"/>
      <c r="C237" s="388"/>
      <c r="D237" s="388"/>
      <c r="E237" s="389" t="s">
        <v>5</v>
      </c>
      <c r="F237" s="393" t="s">
        <v>630</v>
      </c>
      <c r="G237" s="394"/>
      <c r="H237" s="394"/>
      <c r="I237" s="394"/>
      <c r="J237" s="388"/>
      <c r="K237" s="392" t="s">
        <v>5</v>
      </c>
      <c r="L237" s="212"/>
      <c r="M237" s="212"/>
      <c r="N237" s="212"/>
      <c r="O237" s="212"/>
      <c r="P237" s="212"/>
      <c r="Q237" s="212"/>
      <c r="R237" s="215"/>
      <c r="T237" s="217"/>
      <c r="U237" s="212"/>
      <c r="V237" s="212"/>
      <c r="W237" s="212"/>
      <c r="X237" s="212"/>
      <c r="Y237" s="212"/>
      <c r="Z237" s="212"/>
      <c r="AA237" s="218"/>
      <c r="AT237" s="219" t="s">
        <v>168</v>
      </c>
      <c r="AU237" s="219" t="s">
        <v>114</v>
      </c>
      <c r="AV237" s="216" t="s">
        <v>83</v>
      </c>
      <c r="AW237" s="216" t="s">
        <v>33</v>
      </c>
      <c r="AX237" s="216" t="s">
        <v>75</v>
      </c>
      <c r="AY237" s="219" t="s">
        <v>160</v>
      </c>
    </row>
    <row r="238" spans="2:51" s="225" customFormat="1" ht="20.5" customHeight="1">
      <c r="B238" s="220"/>
      <c r="C238" s="395"/>
      <c r="D238" s="395"/>
      <c r="E238" s="396" t="s">
        <v>5</v>
      </c>
      <c r="F238" s="397" t="s">
        <v>679</v>
      </c>
      <c r="G238" s="398"/>
      <c r="H238" s="398"/>
      <c r="I238" s="398"/>
      <c r="J238" s="395"/>
      <c r="K238" s="399">
        <v>17</v>
      </c>
      <c r="L238" s="221"/>
      <c r="M238" s="221"/>
      <c r="N238" s="221"/>
      <c r="O238" s="221"/>
      <c r="P238" s="221"/>
      <c r="Q238" s="221"/>
      <c r="R238" s="224"/>
      <c r="T238" s="226"/>
      <c r="U238" s="221"/>
      <c r="V238" s="221"/>
      <c r="W238" s="221"/>
      <c r="X238" s="221"/>
      <c r="Y238" s="221"/>
      <c r="Z238" s="221"/>
      <c r="AA238" s="227"/>
      <c r="AT238" s="228" t="s">
        <v>168</v>
      </c>
      <c r="AU238" s="228" t="s">
        <v>114</v>
      </c>
      <c r="AV238" s="225" t="s">
        <v>114</v>
      </c>
      <c r="AW238" s="225" t="s">
        <v>33</v>
      </c>
      <c r="AX238" s="225" t="s">
        <v>75</v>
      </c>
      <c r="AY238" s="228" t="s">
        <v>160</v>
      </c>
    </row>
    <row r="239" spans="2:51" s="216" customFormat="1" ht="20.5" customHeight="1">
      <c r="B239" s="211"/>
      <c r="C239" s="388"/>
      <c r="D239" s="388"/>
      <c r="E239" s="389" t="s">
        <v>5</v>
      </c>
      <c r="F239" s="393" t="s">
        <v>631</v>
      </c>
      <c r="G239" s="394"/>
      <c r="H239" s="394"/>
      <c r="I239" s="394"/>
      <c r="J239" s="388"/>
      <c r="K239" s="392" t="s">
        <v>5</v>
      </c>
      <c r="L239" s="212"/>
      <c r="M239" s="212"/>
      <c r="N239" s="212"/>
      <c r="O239" s="212"/>
      <c r="P239" s="212"/>
      <c r="Q239" s="212"/>
      <c r="R239" s="215"/>
      <c r="T239" s="217"/>
      <c r="U239" s="212"/>
      <c r="V239" s="212"/>
      <c r="W239" s="212"/>
      <c r="X239" s="212"/>
      <c r="Y239" s="212"/>
      <c r="Z239" s="212"/>
      <c r="AA239" s="218"/>
      <c r="AT239" s="219" t="s">
        <v>168</v>
      </c>
      <c r="AU239" s="219" t="s">
        <v>114</v>
      </c>
      <c r="AV239" s="216" t="s">
        <v>83</v>
      </c>
      <c r="AW239" s="216" t="s">
        <v>33</v>
      </c>
      <c r="AX239" s="216" t="s">
        <v>75</v>
      </c>
      <c r="AY239" s="219" t="s">
        <v>160</v>
      </c>
    </row>
    <row r="240" spans="2:51" s="225" customFormat="1" ht="20.5" customHeight="1">
      <c r="B240" s="220"/>
      <c r="C240" s="395"/>
      <c r="D240" s="395"/>
      <c r="E240" s="396" t="s">
        <v>5</v>
      </c>
      <c r="F240" s="397" t="s">
        <v>683</v>
      </c>
      <c r="G240" s="398"/>
      <c r="H240" s="398"/>
      <c r="I240" s="398"/>
      <c r="J240" s="395"/>
      <c r="K240" s="399">
        <v>12</v>
      </c>
      <c r="L240" s="221"/>
      <c r="M240" s="221"/>
      <c r="N240" s="221"/>
      <c r="O240" s="221"/>
      <c r="P240" s="221"/>
      <c r="Q240" s="221"/>
      <c r="R240" s="224"/>
      <c r="T240" s="226"/>
      <c r="U240" s="221"/>
      <c r="V240" s="221"/>
      <c r="W240" s="221"/>
      <c r="X240" s="221"/>
      <c r="Y240" s="221"/>
      <c r="Z240" s="221"/>
      <c r="AA240" s="227"/>
      <c r="AT240" s="228" t="s">
        <v>168</v>
      </c>
      <c r="AU240" s="228" t="s">
        <v>114</v>
      </c>
      <c r="AV240" s="225" t="s">
        <v>114</v>
      </c>
      <c r="AW240" s="225" t="s">
        <v>33</v>
      </c>
      <c r="AX240" s="225" t="s">
        <v>75</v>
      </c>
      <c r="AY240" s="228" t="s">
        <v>160</v>
      </c>
    </row>
    <row r="241" spans="2:51" s="216" customFormat="1" ht="20.5" customHeight="1">
      <c r="B241" s="211"/>
      <c r="C241" s="388"/>
      <c r="D241" s="388"/>
      <c r="E241" s="389" t="s">
        <v>5</v>
      </c>
      <c r="F241" s="393" t="s">
        <v>633</v>
      </c>
      <c r="G241" s="394"/>
      <c r="H241" s="394"/>
      <c r="I241" s="394"/>
      <c r="J241" s="388"/>
      <c r="K241" s="392" t="s">
        <v>5</v>
      </c>
      <c r="L241" s="212"/>
      <c r="M241" s="212"/>
      <c r="N241" s="212"/>
      <c r="O241" s="212"/>
      <c r="P241" s="212"/>
      <c r="Q241" s="212"/>
      <c r="R241" s="215"/>
      <c r="T241" s="217"/>
      <c r="U241" s="212"/>
      <c r="V241" s="212"/>
      <c r="W241" s="212"/>
      <c r="X241" s="212"/>
      <c r="Y241" s="212"/>
      <c r="Z241" s="212"/>
      <c r="AA241" s="218"/>
      <c r="AT241" s="219" t="s">
        <v>168</v>
      </c>
      <c r="AU241" s="219" t="s">
        <v>114</v>
      </c>
      <c r="AV241" s="216" t="s">
        <v>83</v>
      </c>
      <c r="AW241" s="216" t="s">
        <v>33</v>
      </c>
      <c r="AX241" s="216" t="s">
        <v>75</v>
      </c>
      <c r="AY241" s="219" t="s">
        <v>160</v>
      </c>
    </row>
    <row r="242" spans="2:51" s="225" customFormat="1" ht="20.5" customHeight="1">
      <c r="B242" s="220"/>
      <c r="C242" s="395"/>
      <c r="D242" s="395"/>
      <c r="E242" s="396" t="s">
        <v>5</v>
      </c>
      <c r="F242" s="397" t="s">
        <v>684</v>
      </c>
      <c r="G242" s="398"/>
      <c r="H242" s="398"/>
      <c r="I242" s="398"/>
      <c r="J242" s="395"/>
      <c r="K242" s="399">
        <v>36</v>
      </c>
      <c r="L242" s="221"/>
      <c r="M242" s="221"/>
      <c r="N242" s="221"/>
      <c r="O242" s="221"/>
      <c r="P242" s="221"/>
      <c r="Q242" s="221"/>
      <c r="R242" s="224"/>
      <c r="T242" s="226"/>
      <c r="U242" s="221"/>
      <c r="V242" s="221"/>
      <c r="W242" s="221"/>
      <c r="X242" s="221"/>
      <c r="Y242" s="221"/>
      <c r="Z242" s="221"/>
      <c r="AA242" s="227"/>
      <c r="AT242" s="228" t="s">
        <v>168</v>
      </c>
      <c r="AU242" s="228" t="s">
        <v>114</v>
      </c>
      <c r="AV242" s="225" t="s">
        <v>114</v>
      </c>
      <c r="AW242" s="225" t="s">
        <v>33</v>
      </c>
      <c r="AX242" s="225" t="s">
        <v>75</v>
      </c>
      <c r="AY242" s="228" t="s">
        <v>160</v>
      </c>
    </row>
    <row r="243" spans="2:51" s="216" customFormat="1" ht="20.5" customHeight="1">
      <c r="B243" s="211"/>
      <c r="C243" s="388"/>
      <c r="D243" s="388"/>
      <c r="E243" s="389" t="s">
        <v>5</v>
      </c>
      <c r="F243" s="393" t="s">
        <v>635</v>
      </c>
      <c r="G243" s="394"/>
      <c r="H243" s="394"/>
      <c r="I243" s="394"/>
      <c r="J243" s="388"/>
      <c r="K243" s="392" t="s">
        <v>5</v>
      </c>
      <c r="L243" s="212"/>
      <c r="M243" s="212"/>
      <c r="N243" s="212"/>
      <c r="O243" s="212"/>
      <c r="P243" s="212"/>
      <c r="Q243" s="212"/>
      <c r="R243" s="215"/>
      <c r="T243" s="217"/>
      <c r="U243" s="212"/>
      <c r="V243" s="212"/>
      <c r="W243" s="212"/>
      <c r="X243" s="212"/>
      <c r="Y243" s="212"/>
      <c r="Z243" s="212"/>
      <c r="AA243" s="218"/>
      <c r="AT243" s="219" t="s">
        <v>168</v>
      </c>
      <c r="AU243" s="219" t="s">
        <v>114</v>
      </c>
      <c r="AV243" s="216" t="s">
        <v>83</v>
      </c>
      <c r="AW243" s="216" t="s">
        <v>33</v>
      </c>
      <c r="AX243" s="216" t="s">
        <v>75</v>
      </c>
      <c r="AY243" s="219" t="s">
        <v>160</v>
      </c>
    </row>
    <row r="244" spans="2:51" s="225" customFormat="1" ht="20.5" customHeight="1">
      <c r="B244" s="220"/>
      <c r="C244" s="395"/>
      <c r="D244" s="395"/>
      <c r="E244" s="396" t="s">
        <v>5</v>
      </c>
      <c r="F244" s="397" t="s">
        <v>685</v>
      </c>
      <c r="G244" s="398"/>
      <c r="H244" s="398"/>
      <c r="I244" s="398"/>
      <c r="J244" s="395"/>
      <c r="K244" s="399">
        <v>10</v>
      </c>
      <c r="L244" s="221"/>
      <c r="M244" s="221"/>
      <c r="N244" s="221"/>
      <c r="O244" s="221"/>
      <c r="P244" s="221"/>
      <c r="Q244" s="221"/>
      <c r="R244" s="224"/>
      <c r="T244" s="226"/>
      <c r="U244" s="221"/>
      <c r="V244" s="221"/>
      <c r="W244" s="221"/>
      <c r="X244" s="221"/>
      <c r="Y244" s="221"/>
      <c r="Z244" s="221"/>
      <c r="AA244" s="227"/>
      <c r="AT244" s="228" t="s">
        <v>168</v>
      </c>
      <c r="AU244" s="228" t="s">
        <v>114</v>
      </c>
      <c r="AV244" s="225" t="s">
        <v>114</v>
      </c>
      <c r="AW244" s="225" t="s">
        <v>33</v>
      </c>
      <c r="AX244" s="225" t="s">
        <v>75</v>
      </c>
      <c r="AY244" s="228" t="s">
        <v>160</v>
      </c>
    </row>
    <row r="245" spans="2:51" s="216" customFormat="1" ht="20.5" customHeight="1">
      <c r="B245" s="211"/>
      <c r="C245" s="388"/>
      <c r="D245" s="388"/>
      <c r="E245" s="389" t="s">
        <v>5</v>
      </c>
      <c r="F245" s="393" t="s">
        <v>637</v>
      </c>
      <c r="G245" s="394"/>
      <c r="H245" s="394"/>
      <c r="I245" s="394"/>
      <c r="J245" s="388"/>
      <c r="K245" s="392" t="s">
        <v>5</v>
      </c>
      <c r="L245" s="212"/>
      <c r="M245" s="212"/>
      <c r="N245" s="212"/>
      <c r="O245" s="212"/>
      <c r="P245" s="212"/>
      <c r="Q245" s="212"/>
      <c r="R245" s="215"/>
      <c r="T245" s="217"/>
      <c r="U245" s="212"/>
      <c r="V245" s="212"/>
      <c r="W245" s="212"/>
      <c r="X245" s="212"/>
      <c r="Y245" s="212"/>
      <c r="Z245" s="212"/>
      <c r="AA245" s="218"/>
      <c r="AT245" s="219" t="s">
        <v>168</v>
      </c>
      <c r="AU245" s="219" t="s">
        <v>114</v>
      </c>
      <c r="AV245" s="216" t="s">
        <v>83</v>
      </c>
      <c r="AW245" s="216" t="s">
        <v>33</v>
      </c>
      <c r="AX245" s="216" t="s">
        <v>75</v>
      </c>
      <c r="AY245" s="219" t="s">
        <v>160</v>
      </c>
    </row>
    <row r="246" spans="2:51" s="225" customFormat="1" ht="20.5" customHeight="1">
      <c r="B246" s="220"/>
      <c r="C246" s="395"/>
      <c r="D246" s="395"/>
      <c r="E246" s="396" t="s">
        <v>5</v>
      </c>
      <c r="F246" s="397" t="s">
        <v>686</v>
      </c>
      <c r="G246" s="398"/>
      <c r="H246" s="398"/>
      <c r="I246" s="398"/>
      <c r="J246" s="395"/>
      <c r="K246" s="399">
        <v>19.2</v>
      </c>
      <c r="L246" s="221"/>
      <c r="M246" s="221"/>
      <c r="N246" s="221"/>
      <c r="O246" s="221"/>
      <c r="P246" s="221"/>
      <c r="Q246" s="221"/>
      <c r="R246" s="224"/>
      <c r="T246" s="226"/>
      <c r="U246" s="221"/>
      <c r="V246" s="221"/>
      <c r="W246" s="221"/>
      <c r="X246" s="221"/>
      <c r="Y246" s="221"/>
      <c r="Z246" s="221"/>
      <c r="AA246" s="227"/>
      <c r="AT246" s="228" t="s">
        <v>168</v>
      </c>
      <c r="AU246" s="228" t="s">
        <v>114</v>
      </c>
      <c r="AV246" s="225" t="s">
        <v>114</v>
      </c>
      <c r="AW246" s="225" t="s">
        <v>33</v>
      </c>
      <c r="AX246" s="225" t="s">
        <v>75</v>
      </c>
      <c r="AY246" s="228" t="s">
        <v>160</v>
      </c>
    </row>
    <row r="247" spans="2:51" s="216" customFormat="1" ht="20.5" customHeight="1">
      <c r="B247" s="211"/>
      <c r="C247" s="388"/>
      <c r="D247" s="388"/>
      <c r="E247" s="389" t="s">
        <v>5</v>
      </c>
      <c r="F247" s="393" t="s">
        <v>639</v>
      </c>
      <c r="G247" s="394"/>
      <c r="H247" s="394"/>
      <c r="I247" s="394"/>
      <c r="J247" s="388"/>
      <c r="K247" s="392" t="s">
        <v>5</v>
      </c>
      <c r="L247" s="212"/>
      <c r="M247" s="212"/>
      <c r="N247" s="212"/>
      <c r="O247" s="212"/>
      <c r="P247" s="212"/>
      <c r="Q247" s="212"/>
      <c r="R247" s="215"/>
      <c r="T247" s="217"/>
      <c r="U247" s="212"/>
      <c r="V247" s="212"/>
      <c r="W247" s="212"/>
      <c r="X247" s="212"/>
      <c r="Y247" s="212"/>
      <c r="Z247" s="212"/>
      <c r="AA247" s="218"/>
      <c r="AT247" s="219" t="s">
        <v>168</v>
      </c>
      <c r="AU247" s="219" t="s">
        <v>114</v>
      </c>
      <c r="AV247" s="216" t="s">
        <v>83</v>
      </c>
      <c r="AW247" s="216" t="s">
        <v>33</v>
      </c>
      <c r="AX247" s="216" t="s">
        <v>75</v>
      </c>
      <c r="AY247" s="219" t="s">
        <v>160</v>
      </c>
    </row>
    <row r="248" spans="2:51" s="225" customFormat="1" ht="20.5" customHeight="1">
      <c r="B248" s="220"/>
      <c r="C248" s="395"/>
      <c r="D248" s="395"/>
      <c r="E248" s="396" t="s">
        <v>5</v>
      </c>
      <c r="F248" s="397" t="s">
        <v>687</v>
      </c>
      <c r="G248" s="398"/>
      <c r="H248" s="398"/>
      <c r="I248" s="398"/>
      <c r="J248" s="395"/>
      <c r="K248" s="399">
        <v>18</v>
      </c>
      <c r="L248" s="221"/>
      <c r="M248" s="221"/>
      <c r="N248" s="221"/>
      <c r="O248" s="221"/>
      <c r="P248" s="221"/>
      <c r="Q248" s="221"/>
      <c r="R248" s="224"/>
      <c r="T248" s="226"/>
      <c r="U248" s="221"/>
      <c r="V248" s="221"/>
      <c r="W248" s="221"/>
      <c r="X248" s="221"/>
      <c r="Y248" s="221"/>
      <c r="Z248" s="221"/>
      <c r="AA248" s="227"/>
      <c r="AT248" s="228" t="s">
        <v>168</v>
      </c>
      <c r="AU248" s="228" t="s">
        <v>114</v>
      </c>
      <c r="AV248" s="225" t="s">
        <v>114</v>
      </c>
      <c r="AW248" s="225" t="s">
        <v>33</v>
      </c>
      <c r="AX248" s="225" t="s">
        <v>75</v>
      </c>
      <c r="AY248" s="228" t="s">
        <v>160</v>
      </c>
    </row>
    <row r="249" spans="2:51" s="216" customFormat="1" ht="20.5" customHeight="1">
      <c r="B249" s="211"/>
      <c r="C249" s="388"/>
      <c r="D249" s="388"/>
      <c r="E249" s="389" t="s">
        <v>5</v>
      </c>
      <c r="F249" s="393" t="s">
        <v>641</v>
      </c>
      <c r="G249" s="394"/>
      <c r="H249" s="394"/>
      <c r="I249" s="394"/>
      <c r="J249" s="388"/>
      <c r="K249" s="392" t="s">
        <v>5</v>
      </c>
      <c r="L249" s="212"/>
      <c r="M249" s="212"/>
      <c r="N249" s="212"/>
      <c r="O249" s="212"/>
      <c r="P249" s="212"/>
      <c r="Q249" s="212"/>
      <c r="R249" s="215"/>
      <c r="T249" s="217"/>
      <c r="U249" s="212"/>
      <c r="V249" s="212"/>
      <c r="W249" s="212"/>
      <c r="X249" s="212"/>
      <c r="Y249" s="212"/>
      <c r="Z249" s="212"/>
      <c r="AA249" s="218"/>
      <c r="AT249" s="219" t="s">
        <v>168</v>
      </c>
      <c r="AU249" s="219" t="s">
        <v>114</v>
      </c>
      <c r="AV249" s="216" t="s">
        <v>83</v>
      </c>
      <c r="AW249" s="216" t="s">
        <v>33</v>
      </c>
      <c r="AX249" s="216" t="s">
        <v>75</v>
      </c>
      <c r="AY249" s="219" t="s">
        <v>160</v>
      </c>
    </row>
    <row r="250" spans="2:51" s="225" customFormat="1" ht="20.5" customHeight="1">
      <c r="B250" s="220"/>
      <c r="C250" s="395"/>
      <c r="D250" s="395"/>
      <c r="E250" s="396" t="s">
        <v>5</v>
      </c>
      <c r="F250" s="397" t="s">
        <v>678</v>
      </c>
      <c r="G250" s="398"/>
      <c r="H250" s="398"/>
      <c r="I250" s="398"/>
      <c r="J250" s="395"/>
      <c r="K250" s="399">
        <v>21</v>
      </c>
      <c r="L250" s="221"/>
      <c r="M250" s="221"/>
      <c r="N250" s="221"/>
      <c r="O250" s="221"/>
      <c r="P250" s="221"/>
      <c r="Q250" s="221"/>
      <c r="R250" s="224"/>
      <c r="T250" s="226"/>
      <c r="U250" s="221"/>
      <c r="V250" s="221"/>
      <c r="W250" s="221"/>
      <c r="X250" s="221"/>
      <c r="Y250" s="221"/>
      <c r="Z250" s="221"/>
      <c r="AA250" s="227"/>
      <c r="AT250" s="228" t="s">
        <v>168</v>
      </c>
      <c r="AU250" s="228" t="s">
        <v>114</v>
      </c>
      <c r="AV250" s="225" t="s">
        <v>114</v>
      </c>
      <c r="AW250" s="225" t="s">
        <v>33</v>
      </c>
      <c r="AX250" s="225" t="s">
        <v>75</v>
      </c>
      <c r="AY250" s="228" t="s">
        <v>160</v>
      </c>
    </row>
    <row r="251" spans="2:51" s="216" customFormat="1" ht="20.5" customHeight="1">
      <c r="B251" s="211"/>
      <c r="C251" s="388"/>
      <c r="D251" s="388"/>
      <c r="E251" s="389" t="s">
        <v>5</v>
      </c>
      <c r="F251" s="393" t="s">
        <v>642</v>
      </c>
      <c r="G251" s="394"/>
      <c r="H251" s="394"/>
      <c r="I251" s="394"/>
      <c r="J251" s="388"/>
      <c r="K251" s="392" t="s">
        <v>5</v>
      </c>
      <c r="L251" s="212"/>
      <c r="M251" s="212"/>
      <c r="N251" s="212"/>
      <c r="O251" s="212"/>
      <c r="P251" s="212"/>
      <c r="Q251" s="212"/>
      <c r="R251" s="215"/>
      <c r="T251" s="217"/>
      <c r="U251" s="212"/>
      <c r="V251" s="212"/>
      <c r="W251" s="212"/>
      <c r="X251" s="212"/>
      <c r="Y251" s="212"/>
      <c r="Z251" s="212"/>
      <c r="AA251" s="218"/>
      <c r="AT251" s="219" t="s">
        <v>168</v>
      </c>
      <c r="AU251" s="219" t="s">
        <v>114</v>
      </c>
      <c r="AV251" s="216" t="s">
        <v>83</v>
      </c>
      <c r="AW251" s="216" t="s">
        <v>33</v>
      </c>
      <c r="AX251" s="216" t="s">
        <v>75</v>
      </c>
      <c r="AY251" s="219" t="s">
        <v>160</v>
      </c>
    </row>
    <row r="252" spans="2:51" s="225" customFormat="1" ht="20.5" customHeight="1">
      <c r="B252" s="220"/>
      <c r="C252" s="395"/>
      <c r="D252" s="395"/>
      <c r="E252" s="396" t="s">
        <v>5</v>
      </c>
      <c r="F252" s="397" t="s">
        <v>688</v>
      </c>
      <c r="G252" s="398"/>
      <c r="H252" s="398"/>
      <c r="I252" s="398"/>
      <c r="J252" s="395"/>
      <c r="K252" s="399">
        <v>22.8</v>
      </c>
      <c r="L252" s="221"/>
      <c r="M252" s="221"/>
      <c r="N252" s="221"/>
      <c r="O252" s="221"/>
      <c r="P252" s="221"/>
      <c r="Q252" s="221"/>
      <c r="R252" s="224"/>
      <c r="T252" s="226"/>
      <c r="U252" s="221"/>
      <c r="V252" s="221"/>
      <c r="W252" s="221"/>
      <c r="X252" s="221"/>
      <c r="Y252" s="221"/>
      <c r="Z252" s="221"/>
      <c r="AA252" s="227"/>
      <c r="AT252" s="228" t="s">
        <v>168</v>
      </c>
      <c r="AU252" s="228" t="s">
        <v>114</v>
      </c>
      <c r="AV252" s="225" t="s">
        <v>114</v>
      </c>
      <c r="AW252" s="225" t="s">
        <v>33</v>
      </c>
      <c r="AX252" s="225" t="s">
        <v>75</v>
      </c>
      <c r="AY252" s="228" t="s">
        <v>160</v>
      </c>
    </row>
    <row r="253" spans="2:51" s="216" customFormat="1" ht="20.5" customHeight="1">
      <c r="B253" s="211"/>
      <c r="C253" s="388"/>
      <c r="D253" s="388"/>
      <c r="E253" s="389" t="s">
        <v>5</v>
      </c>
      <c r="F253" s="393" t="s">
        <v>644</v>
      </c>
      <c r="G253" s="394"/>
      <c r="H253" s="394"/>
      <c r="I253" s="394"/>
      <c r="J253" s="388"/>
      <c r="K253" s="392" t="s">
        <v>5</v>
      </c>
      <c r="L253" s="212"/>
      <c r="M253" s="212"/>
      <c r="N253" s="212"/>
      <c r="O253" s="212"/>
      <c r="P253" s="212"/>
      <c r="Q253" s="212"/>
      <c r="R253" s="215"/>
      <c r="T253" s="217"/>
      <c r="U253" s="212"/>
      <c r="V253" s="212"/>
      <c r="W253" s="212"/>
      <c r="X253" s="212"/>
      <c r="Y253" s="212"/>
      <c r="Z253" s="212"/>
      <c r="AA253" s="218"/>
      <c r="AT253" s="219" t="s">
        <v>168</v>
      </c>
      <c r="AU253" s="219" t="s">
        <v>114</v>
      </c>
      <c r="AV253" s="216" t="s">
        <v>83</v>
      </c>
      <c r="AW253" s="216" t="s">
        <v>33</v>
      </c>
      <c r="AX253" s="216" t="s">
        <v>75</v>
      </c>
      <c r="AY253" s="219" t="s">
        <v>160</v>
      </c>
    </row>
    <row r="254" spans="2:51" s="225" customFormat="1" ht="20.5" customHeight="1">
      <c r="B254" s="220"/>
      <c r="C254" s="395"/>
      <c r="D254" s="395"/>
      <c r="E254" s="396" t="s">
        <v>5</v>
      </c>
      <c r="F254" s="397" t="s">
        <v>689</v>
      </c>
      <c r="G254" s="398"/>
      <c r="H254" s="398"/>
      <c r="I254" s="398"/>
      <c r="J254" s="395"/>
      <c r="K254" s="399">
        <v>20.4</v>
      </c>
      <c r="L254" s="221"/>
      <c r="M254" s="221"/>
      <c r="N254" s="221"/>
      <c r="O254" s="221"/>
      <c r="P254" s="221"/>
      <c r="Q254" s="221"/>
      <c r="R254" s="224"/>
      <c r="T254" s="226"/>
      <c r="U254" s="221"/>
      <c r="V254" s="221"/>
      <c r="W254" s="221"/>
      <c r="X254" s="221"/>
      <c r="Y254" s="221"/>
      <c r="Z254" s="221"/>
      <c r="AA254" s="227"/>
      <c r="AT254" s="228" t="s">
        <v>168</v>
      </c>
      <c r="AU254" s="228" t="s">
        <v>114</v>
      </c>
      <c r="AV254" s="225" t="s">
        <v>114</v>
      </c>
      <c r="AW254" s="225" t="s">
        <v>33</v>
      </c>
      <c r="AX254" s="225" t="s">
        <v>75</v>
      </c>
      <c r="AY254" s="228" t="s">
        <v>160</v>
      </c>
    </row>
    <row r="255" spans="2:51" s="216" customFormat="1" ht="20.5" customHeight="1">
      <c r="B255" s="211"/>
      <c r="C255" s="388"/>
      <c r="D255" s="388"/>
      <c r="E255" s="389" t="s">
        <v>5</v>
      </c>
      <c r="F255" s="393" t="s">
        <v>646</v>
      </c>
      <c r="G255" s="394"/>
      <c r="H255" s="394"/>
      <c r="I255" s="394"/>
      <c r="J255" s="388"/>
      <c r="K255" s="392" t="s">
        <v>5</v>
      </c>
      <c r="L255" s="212"/>
      <c r="M255" s="212"/>
      <c r="N255" s="212"/>
      <c r="O255" s="212"/>
      <c r="P255" s="212"/>
      <c r="Q255" s="212"/>
      <c r="R255" s="215"/>
      <c r="T255" s="217"/>
      <c r="U255" s="212"/>
      <c r="V255" s="212"/>
      <c r="W255" s="212"/>
      <c r="X255" s="212"/>
      <c r="Y255" s="212"/>
      <c r="Z255" s="212"/>
      <c r="AA255" s="218"/>
      <c r="AT255" s="219" t="s">
        <v>168</v>
      </c>
      <c r="AU255" s="219" t="s">
        <v>114</v>
      </c>
      <c r="AV255" s="216" t="s">
        <v>83</v>
      </c>
      <c r="AW255" s="216" t="s">
        <v>33</v>
      </c>
      <c r="AX255" s="216" t="s">
        <v>75</v>
      </c>
      <c r="AY255" s="219" t="s">
        <v>160</v>
      </c>
    </row>
    <row r="256" spans="2:51" s="225" customFormat="1" ht="20.5" customHeight="1">
      <c r="B256" s="220"/>
      <c r="C256" s="395"/>
      <c r="D256" s="395"/>
      <c r="E256" s="396" t="s">
        <v>5</v>
      </c>
      <c r="F256" s="397" t="s">
        <v>690</v>
      </c>
      <c r="G256" s="398"/>
      <c r="H256" s="398"/>
      <c r="I256" s="398"/>
      <c r="J256" s="395"/>
      <c r="K256" s="399">
        <v>18</v>
      </c>
      <c r="L256" s="221"/>
      <c r="M256" s="221"/>
      <c r="N256" s="221"/>
      <c r="O256" s="221"/>
      <c r="P256" s="221"/>
      <c r="Q256" s="221"/>
      <c r="R256" s="224"/>
      <c r="T256" s="226"/>
      <c r="U256" s="221"/>
      <c r="V256" s="221"/>
      <c r="W256" s="221"/>
      <c r="X256" s="221"/>
      <c r="Y256" s="221"/>
      <c r="Z256" s="221"/>
      <c r="AA256" s="227"/>
      <c r="AT256" s="228" t="s">
        <v>168</v>
      </c>
      <c r="AU256" s="228" t="s">
        <v>114</v>
      </c>
      <c r="AV256" s="225" t="s">
        <v>114</v>
      </c>
      <c r="AW256" s="225" t="s">
        <v>33</v>
      </c>
      <c r="AX256" s="225" t="s">
        <v>75</v>
      </c>
      <c r="AY256" s="228" t="s">
        <v>160</v>
      </c>
    </row>
    <row r="257" spans="2:51" s="216" customFormat="1" ht="20.5" customHeight="1">
      <c r="B257" s="211"/>
      <c r="C257" s="388"/>
      <c r="D257" s="388"/>
      <c r="E257" s="389" t="s">
        <v>5</v>
      </c>
      <c r="F257" s="393" t="s">
        <v>648</v>
      </c>
      <c r="G257" s="394"/>
      <c r="H257" s="394"/>
      <c r="I257" s="394"/>
      <c r="J257" s="388"/>
      <c r="K257" s="392" t="s">
        <v>5</v>
      </c>
      <c r="L257" s="212"/>
      <c r="M257" s="212"/>
      <c r="N257" s="212"/>
      <c r="O257" s="212"/>
      <c r="P257" s="212"/>
      <c r="Q257" s="212"/>
      <c r="R257" s="215"/>
      <c r="T257" s="217"/>
      <c r="U257" s="212"/>
      <c r="V257" s="212"/>
      <c r="W257" s="212"/>
      <c r="X257" s="212"/>
      <c r="Y257" s="212"/>
      <c r="Z257" s="212"/>
      <c r="AA257" s="218"/>
      <c r="AT257" s="219" t="s">
        <v>168</v>
      </c>
      <c r="AU257" s="219" t="s">
        <v>114</v>
      </c>
      <c r="AV257" s="216" t="s">
        <v>83</v>
      </c>
      <c r="AW257" s="216" t="s">
        <v>33</v>
      </c>
      <c r="AX257" s="216" t="s">
        <v>75</v>
      </c>
      <c r="AY257" s="219" t="s">
        <v>160</v>
      </c>
    </row>
    <row r="258" spans="2:51" s="225" customFormat="1" ht="20.5" customHeight="1">
      <c r="B258" s="220"/>
      <c r="C258" s="395"/>
      <c r="D258" s="395"/>
      <c r="E258" s="396" t="s">
        <v>5</v>
      </c>
      <c r="F258" s="397" t="s">
        <v>691</v>
      </c>
      <c r="G258" s="398"/>
      <c r="H258" s="398"/>
      <c r="I258" s="398"/>
      <c r="J258" s="395"/>
      <c r="K258" s="399">
        <v>22.4</v>
      </c>
      <c r="L258" s="221"/>
      <c r="M258" s="221"/>
      <c r="N258" s="221"/>
      <c r="O258" s="221"/>
      <c r="P258" s="221"/>
      <c r="Q258" s="221"/>
      <c r="R258" s="224"/>
      <c r="T258" s="226"/>
      <c r="U258" s="221"/>
      <c r="V258" s="221"/>
      <c r="W258" s="221"/>
      <c r="X258" s="221"/>
      <c r="Y258" s="221"/>
      <c r="Z258" s="221"/>
      <c r="AA258" s="227"/>
      <c r="AT258" s="228" t="s">
        <v>168</v>
      </c>
      <c r="AU258" s="228" t="s">
        <v>114</v>
      </c>
      <c r="AV258" s="225" t="s">
        <v>114</v>
      </c>
      <c r="AW258" s="225" t="s">
        <v>33</v>
      </c>
      <c r="AX258" s="225" t="s">
        <v>75</v>
      </c>
      <c r="AY258" s="228" t="s">
        <v>160</v>
      </c>
    </row>
    <row r="259" spans="2:51" s="216" customFormat="1" ht="20.5" customHeight="1">
      <c r="B259" s="211"/>
      <c r="C259" s="388"/>
      <c r="D259" s="388"/>
      <c r="E259" s="389" t="s">
        <v>5</v>
      </c>
      <c r="F259" s="393" t="s">
        <v>650</v>
      </c>
      <c r="G259" s="394"/>
      <c r="H259" s="394"/>
      <c r="I259" s="394"/>
      <c r="J259" s="388"/>
      <c r="K259" s="392" t="s">
        <v>5</v>
      </c>
      <c r="L259" s="212"/>
      <c r="M259" s="212"/>
      <c r="N259" s="212"/>
      <c r="O259" s="212"/>
      <c r="P259" s="212"/>
      <c r="Q259" s="212"/>
      <c r="R259" s="215"/>
      <c r="T259" s="217"/>
      <c r="U259" s="212"/>
      <c r="V259" s="212"/>
      <c r="W259" s="212"/>
      <c r="X259" s="212"/>
      <c r="Y259" s="212"/>
      <c r="Z259" s="212"/>
      <c r="AA259" s="218"/>
      <c r="AT259" s="219" t="s">
        <v>168</v>
      </c>
      <c r="AU259" s="219" t="s">
        <v>114</v>
      </c>
      <c r="AV259" s="216" t="s">
        <v>83</v>
      </c>
      <c r="AW259" s="216" t="s">
        <v>33</v>
      </c>
      <c r="AX259" s="216" t="s">
        <v>75</v>
      </c>
      <c r="AY259" s="219" t="s">
        <v>160</v>
      </c>
    </row>
    <row r="260" spans="2:51" s="225" customFormat="1" ht="20.5" customHeight="1">
      <c r="B260" s="220"/>
      <c r="C260" s="395"/>
      <c r="D260" s="395"/>
      <c r="E260" s="396" t="s">
        <v>5</v>
      </c>
      <c r="F260" s="397" t="s">
        <v>692</v>
      </c>
      <c r="G260" s="398"/>
      <c r="H260" s="398"/>
      <c r="I260" s="398"/>
      <c r="J260" s="395"/>
      <c r="K260" s="399">
        <v>23.8</v>
      </c>
      <c r="L260" s="221"/>
      <c r="M260" s="221"/>
      <c r="N260" s="221"/>
      <c r="O260" s="221"/>
      <c r="P260" s="221"/>
      <c r="Q260" s="221"/>
      <c r="R260" s="224"/>
      <c r="T260" s="226"/>
      <c r="U260" s="221"/>
      <c r="V260" s="221"/>
      <c r="W260" s="221"/>
      <c r="X260" s="221"/>
      <c r="Y260" s="221"/>
      <c r="Z260" s="221"/>
      <c r="AA260" s="227"/>
      <c r="AT260" s="228" t="s">
        <v>168</v>
      </c>
      <c r="AU260" s="228" t="s">
        <v>114</v>
      </c>
      <c r="AV260" s="225" t="s">
        <v>114</v>
      </c>
      <c r="AW260" s="225" t="s">
        <v>33</v>
      </c>
      <c r="AX260" s="225" t="s">
        <v>75</v>
      </c>
      <c r="AY260" s="228" t="s">
        <v>160</v>
      </c>
    </row>
    <row r="261" spans="2:51" s="216" customFormat="1" ht="20.5" customHeight="1">
      <c r="B261" s="211"/>
      <c r="C261" s="388"/>
      <c r="D261" s="388"/>
      <c r="E261" s="389" t="s">
        <v>5</v>
      </c>
      <c r="F261" s="393" t="s">
        <v>652</v>
      </c>
      <c r="G261" s="394"/>
      <c r="H261" s="394"/>
      <c r="I261" s="394"/>
      <c r="J261" s="388"/>
      <c r="K261" s="392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395"/>
      <c r="D262" s="395"/>
      <c r="E262" s="396" t="s">
        <v>5</v>
      </c>
      <c r="F262" s="397" t="s">
        <v>693</v>
      </c>
      <c r="G262" s="398"/>
      <c r="H262" s="398"/>
      <c r="I262" s="398"/>
      <c r="J262" s="395"/>
      <c r="K262" s="399">
        <v>25.2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34" customFormat="1" ht="20.5" customHeight="1">
      <c r="B263" s="229"/>
      <c r="C263" s="400"/>
      <c r="D263" s="400"/>
      <c r="E263" s="401" t="s">
        <v>5</v>
      </c>
      <c r="F263" s="402" t="s">
        <v>170</v>
      </c>
      <c r="G263" s="403"/>
      <c r="H263" s="403"/>
      <c r="I263" s="403"/>
      <c r="J263" s="400"/>
      <c r="K263" s="404">
        <v>545.703</v>
      </c>
      <c r="L263" s="230"/>
      <c r="M263" s="230"/>
      <c r="N263" s="230"/>
      <c r="O263" s="230"/>
      <c r="P263" s="230"/>
      <c r="Q263" s="230"/>
      <c r="R263" s="233"/>
      <c r="T263" s="235"/>
      <c r="U263" s="230"/>
      <c r="V263" s="230"/>
      <c r="W263" s="230"/>
      <c r="X263" s="230"/>
      <c r="Y263" s="230"/>
      <c r="Z263" s="230"/>
      <c r="AA263" s="236"/>
      <c r="AT263" s="237" t="s">
        <v>168</v>
      </c>
      <c r="AU263" s="237" t="s">
        <v>114</v>
      </c>
      <c r="AV263" s="234" t="s">
        <v>165</v>
      </c>
      <c r="AW263" s="234" t="s">
        <v>33</v>
      </c>
      <c r="AX263" s="234" t="s">
        <v>83</v>
      </c>
      <c r="AY263" s="237" t="s">
        <v>160</v>
      </c>
    </row>
    <row r="264" spans="2:65" s="126" customFormat="1" ht="28.95" customHeight="1">
      <c r="B264" s="127"/>
      <c r="C264" s="383" t="s">
        <v>213</v>
      </c>
      <c r="D264" s="383" t="s">
        <v>161</v>
      </c>
      <c r="E264" s="384" t="s">
        <v>694</v>
      </c>
      <c r="F264" s="385" t="s">
        <v>695</v>
      </c>
      <c r="G264" s="385"/>
      <c r="H264" s="385"/>
      <c r="I264" s="385"/>
      <c r="J264" s="386" t="s">
        <v>164</v>
      </c>
      <c r="K264" s="387">
        <v>576.215</v>
      </c>
      <c r="L264" s="317">
        <v>0</v>
      </c>
      <c r="M264" s="317"/>
      <c r="N264" s="318">
        <f>ROUND(L264*K264,2)</f>
        <v>0</v>
      </c>
      <c r="O264" s="318"/>
      <c r="P264" s="318"/>
      <c r="Q264" s="318"/>
      <c r="R264" s="130"/>
      <c r="T264" s="207" t="s">
        <v>5</v>
      </c>
      <c r="U264" s="208" t="s">
        <v>40</v>
      </c>
      <c r="V264" s="128"/>
      <c r="W264" s="209">
        <f>V264*K264</f>
        <v>0</v>
      </c>
      <c r="X264" s="209">
        <v>0.00085</v>
      </c>
      <c r="Y264" s="209">
        <f>X264*K264</f>
        <v>0.48978275</v>
      </c>
      <c r="Z264" s="209">
        <v>0</v>
      </c>
      <c r="AA264" s="210">
        <f>Z264*K264</f>
        <v>0</v>
      </c>
      <c r="AR264" s="117" t="s">
        <v>165</v>
      </c>
      <c r="AT264" s="117" t="s">
        <v>161</v>
      </c>
      <c r="AU264" s="117" t="s">
        <v>114</v>
      </c>
      <c r="AY264" s="117" t="s">
        <v>160</v>
      </c>
      <c r="BE264" s="174">
        <f>IF(U264="základní",N264,0)</f>
        <v>0</v>
      </c>
      <c r="BF264" s="174">
        <f>IF(U264="snížená",N264,0)</f>
        <v>0</v>
      </c>
      <c r="BG264" s="174">
        <f>IF(U264="zákl. přenesená",N264,0)</f>
        <v>0</v>
      </c>
      <c r="BH264" s="174">
        <f>IF(U264="sníž. přenesená",N264,0)</f>
        <v>0</v>
      </c>
      <c r="BI264" s="174">
        <f>IF(U264="nulová",N264,0)</f>
        <v>0</v>
      </c>
      <c r="BJ264" s="117" t="s">
        <v>83</v>
      </c>
      <c r="BK264" s="174">
        <f>ROUND(L264*K264,2)</f>
        <v>0</v>
      </c>
      <c r="BL264" s="117" t="s">
        <v>165</v>
      </c>
      <c r="BM264" s="117" t="s">
        <v>696</v>
      </c>
    </row>
    <row r="265" spans="2:51" s="216" customFormat="1" ht="20.5" customHeight="1">
      <c r="B265" s="211"/>
      <c r="C265" s="388"/>
      <c r="D265" s="388"/>
      <c r="E265" s="389" t="s">
        <v>5</v>
      </c>
      <c r="F265" s="390" t="s">
        <v>657</v>
      </c>
      <c r="G265" s="391"/>
      <c r="H265" s="391"/>
      <c r="I265" s="391"/>
      <c r="J265" s="388"/>
      <c r="K265" s="392" t="s">
        <v>5</v>
      </c>
      <c r="L265" s="212"/>
      <c r="M265" s="212"/>
      <c r="N265" s="212"/>
      <c r="O265" s="212"/>
      <c r="P265" s="212"/>
      <c r="Q265" s="212"/>
      <c r="R265" s="215"/>
      <c r="T265" s="217"/>
      <c r="U265" s="212"/>
      <c r="V265" s="212"/>
      <c r="W265" s="212"/>
      <c r="X265" s="212"/>
      <c r="Y265" s="212"/>
      <c r="Z265" s="212"/>
      <c r="AA265" s="218"/>
      <c r="AT265" s="219" t="s">
        <v>168</v>
      </c>
      <c r="AU265" s="219" t="s">
        <v>114</v>
      </c>
      <c r="AV265" s="216" t="s">
        <v>83</v>
      </c>
      <c r="AW265" s="216" t="s">
        <v>33</v>
      </c>
      <c r="AX265" s="216" t="s">
        <v>75</v>
      </c>
      <c r="AY265" s="219" t="s">
        <v>160</v>
      </c>
    </row>
    <row r="266" spans="2:51" s="216" customFormat="1" ht="20.5" customHeight="1">
      <c r="B266" s="211"/>
      <c r="C266" s="388"/>
      <c r="D266" s="388"/>
      <c r="E266" s="389" t="s">
        <v>5</v>
      </c>
      <c r="F266" s="393" t="s">
        <v>191</v>
      </c>
      <c r="G266" s="394"/>
      <c r="H266" s="394"/>
      <c r="I266" s="394"/>
      <c r="J266" s="388"/>
      <c r="K266" s="392" t="s">
        <v>5</v>
      </c>
      <c r="L266" s="212"/>
      <c r="M266" s="212"/>
      <c r="N266" s="212"/>
      <c r="O266" s="212"/>
      <c r="P266" s="212"/>
      <c r="Q266" s="212"/>
      <c r="R266" s="215"/>
      <c r="T266" s="217"/>
      <c r="U266" s="212"/>
      <c r="V266" s="212"/>
      <c r="W266" s="212"/>
      <c r="X266" s="212"/>
      <c r="Y266" s="212"/>
      <c r="Z266" s="212"/>
      <c r="AA266" s="218"/>
      <c r="AT266" s="219" t="s">
        <v>168</v>
      </c>
      <c r="AU266" s="219" t="s">
        <v>114</v>
      </c>
      <c r="AV266" s="216" t="s">
        <v>83</v>
      </c>
      <c r="AW266" s="216" t="s">
        <v>33</v>
      </c>
      <c r="AX266" s="216" t="s">
        <v>75</v>
      </c>
      <c r="AY266" s="219" t="s">
        <v>160</v>
      </c>
    </row>
    <row r="267" spans="2:51" s="216" customFormat="1" ht="20.5" customHeight="1">
      <c r="B267" s="211"/>
      <c r="C267" s="388"/>
      <c r="D267" s="388"/>
      <c r="E267" s="389" t="s">
        <v>5</v>
      </c>
      <c r="F267" s="393" t="s">
        <v>613</v>
      </c>
      <c r="G267" s="394"/>
      <c r="H267" s="394"/>
      <c r="I267" s="394"/>
      <c r="J267" s="388"/>
      <c r="K267" s="392" t="s">
        <v>5</v>
      </c>
      <c r="L267" s="212"/>
      <c r="M267" s="212"/>
      <c r="N267" s="212"/>
      <c r="O267" s="212"/>
      <c r="P267" s="212"/>
      <c r="Q267" s="212"/>
      <c r="R267" s="215"/>
      <c r="T267" s="217"/>
      <c r="U267" s="212"/>
      <c r="V267" s="212"/>
      <c r="W267" s="212"/>
      <c r="X267" s="212"/>
      <c r="Y267" s="212"/>
      <c r="Z267" s="212"/>
      <c r="AA267" s="218"/>
      <c r="AT267" s="219" t="s">
        <v>168</v>
      </c>
      <c r="AU267" s="219" t="s">
        <v>114</v>
      </c>
      <c r="AV267" s="216" t="s">
        <v>83</v>
      </c>
      <c r="AW267" s="216" t="s">
        <v>33</v>
      </c>
      <c r="AX267" s="216" t="s">
        <v>75</v>
      </c>
      <c r="AY267" s="219" t="s">
        <v>160</v>
      </c>
    </row>
    <row r="268" spans="2:51" s="225" customFormat="1" ht="20.5" customHeight="1">
      <c r="B268" s="220"/>
      <c r="C268" s="395"/>
      <c r="D268" s="395"/>
      <c r="E268" s="396" t="s">
        <v>5</v>
      </c>
      <c r="F268" s="397" t="s">
        <v>697</v>
      </c>
      <c r="G268" s="398"/>
      <c r="H268" s="398"/>
      <c r="I268" s="398"/>
      <c r="J268" s="395"/>
      <c r="K268" s="399">
        <v>16.077</v>
      </c>
      <c r="L268" s="221"/>
      <c r="M268" s="221"/>
      <c r="N268" s="221"/>
      <c r="O268" s="221"/>
      <c r="P268" s="221"/>
      <c r="Q268" s="221"/>
      <c r="R268" s="224"/>
      <c r="T268" s="226"/>
      <c r="U268" s="221"/>
      <c r="V268" s="221"/>
      <c r="W268" s="221"/>
      <c r="X268" s="221"/>
      <c r="Y268" s="221"/>
      <c r="Z268" s="221"/>
      <c r="AA268" s="227"/>
      <c r="AT268" s="228" t="s">
        <v>168</v>
      </c>
      <c r="AU268" s="228" t="s">
        <v>114</v>
      </c>
      <c r="AV268" s="225" t="s">
        <v>114</v>
      </c>
      <c r="AW268" s="225" t="s">
        <v>33</v>
      </c>
      <c r="AX268" s="225" t="s">
        <v>75</v>
      </c>
      <c r="AY268" s="228" t="s">
        <v>160</v>
      </c>
    </row>
    <row r="269" spans="2:51" s="225" customFormat="1" ht="20.5" customHeight="1">
      <c r="B269" s="220"/>
      <c r="C269" s="395"/>
      <c r="D269" s="395"/>
      <c r="E269" s="396" t="s">
        <v>5</v>
      </c>
      <c r="F269" s="397" t="s">
        <v>698</v>
      </c>
      <c r="G269" s="398"/>
      <c r="H269" s="398"/>
      <c r="I269" s="398"/>
      <c r="J269" s="395"/>
      <c r="K269" s="399">
        <v>340.378</v>
      </c>
      <c r="L269" s="221"/>
      <c r="M269" s="221"/>
      <c r="N269" s="221"/>
      <c r="O269" s="221"/>
      <c r="P269" s="221"/>
      <c r="Q269" s="221"/>
      <c r="R269" s="224"/>
      <c r="T269" s="226"/>
      <c r="U269" s="221"/>
      <c r="V269" s="221"/>
      <c r="W269" s="221"/>
      <c r="X269" s="221"/>
      <c r="Y269" s="221"/>
      <c r="Z269" s="221"/>
      <c r="AA269" s="227"/>
      <c r="AT269" s="228" t="s">
        <v>168</v>
      </c>
      <c r="AU269" s="228" t="s">
        <v>114</v>
      </c>
      <c r="AV269" s="225" t="s">
        <v>114</v>
      </c>
      <c r="AW269" s="225" t="s">
        <v>33</v>
      </c>
      <c r="AX269" s="225" t="s">
        <v>75</v>
      </c>
      <c r="AY269" s="228" t="s">
        <v>160</v>
      </c>
    </row>
    <row r="270" spans="2:51" s="243" customFormat="1" ht="20.5" customHeight="1">
      <c r="B270" s="238"/>
      <c r="C270" s="405"/>
      <c r="D270" s="405"/>
      <c r="E270" s="406" t="s">
        <v>5</v>
      </c>
      <c r="F270" s="407" t="s">
        <v>197</v>
      </c>
      <c r="G270" s="408"/>
      <c r="H270" s="408"/>
      <c r="I270" s="408"/>
      <c r="J270" s="405"/>
      <c r="K270" s="409">
        <v>356.455</v>
      </c>
      <c r="L270" s="239"/>
      <c r="M270" s="239"/>
      <c r="N270" s="239"/>
      <c r="O270" s="239"/>
      <c r="P270" s="239"/>
      <c r="Q270" s="239"/>
      <c r="R270" s="242"/>
      <c r="T270" s="244"/>
      <c r="U270" s="239"/>
      <c r="V270" s="239"/>
      <c r="W270" s="239"/>
      <c r="X270" s="239"/>
      <c r="Y270" s="239"/>
      <c r="Z270" s="239"/>
      <c r="AA270" s="245"/>
      <c r="AT270" s="246" t="s">
        <v>168</v>
      </c>
      <c r="AU270" s="246" t="s">
        <v>114</v>
      </c>
      <c r="AV270" s="243" t="s">
        <v>175</v>
      </c>
      <c r="AW270" s="243" t="s">
        <v>33</v>
      </c>
      <c r="AX270" s="243" t="s">
        <v>75</v>
      </c>
      <c r="AY270" s="246" t="s">
        <v>160</v>
      </c>
    </row>
    <row r="271" spans="2:51" s="216" customFormat="1" ht="20.5" customHeight="1">
      <c r="B271" s="211"/>
      <c r="C271" s="388"/>
      <c r="D271" s="388"/>
      <c r="E271" s="389" t="s">
        <v>5</v>
      </c>
      <c r="F271" s="393" t="s">
        <v>211</v>
      </c>
      <c r="G271" s="394"/>
      <c r="H271" s="394"/>
      <c r="I271" s="394"/>
      <c r="J271" s="388"/>
      <c r="K271" s="392" t="s">
        <v>5</v>
      </c>
      <c r="L271" s="212"/>
      <c r="M271" s="212"/>
      <c r="N271" s="212"/>
      <c r="O271" s="212"/>
      <c r="P271" s="212"/>
      <c r="Q271" s="212"/>
      <c r="R271" s="215"/>
      <c r="T271" s="217"/>
      <c r="U271" s="212"/>
      <c r="V271" s="212"/>
      <c r="W271" s="212"/>
      <c r="X271" s="212"/>
      <c r="Y271" s="212"/>
      <c r="Z271" s="212"/>
      <c r="AA271" s="218"/>
      <c r="AT271" s="219" t="s">
        <v>168</v>
      </c>
      <c r="AU271" s="219" t="s">
        <v>114</v>
      </c>
      <c r="AV271" s="216" t="s">
        <v>83</v>
      </c>
      <c r="AW271" s="216" t="s">
        <v>33</v>
      </c>
      <c r="AX271" s="216" t="s">
        <v>75</v>
      </c>
      <c r="AY271" s="219" t="s">
        <v>160</v>
      </c>
    </row>
    <row r="272" spans="2:51" s="216" customFormat="1" ht="20.5" customHeight="1">
      <c r="B272" s="211"/>
      <c r="C272" s="388"/>
      <c r="D272" s="388"/>
      <c r="E272" s="389" t="s">
        <v>5</v>
      </c>
      <c r="F272" s="393" t="s">
        <v>613</v>
      </c>
      <c r="G272" s="394"/>
      <c r="H272" s="394"/>
      <c r="I272" s="394"/>
      <c r="J272" s="388"/>
      <c r="K272" s="392" t="s">
        <v>5</v>
      </c>
      <c r="L272" s="212"/>
      <c r="M272" s="212"/>
      <c r="N272" s="212"/>
      <c r="O272" s="212"/>
      <c r="P272" s="212"/>
      <c r="Q272" s="212"/>
      <c r="R272" s="215"/>
      <c r="T272" s="217"/>
      <c r="U272" s="212"/>
      <c r="V272" s="212"/>
      <c r="W272" s="212"/>
      <c r="X272" s="212"/>
      <c r="Y272" s="212"/>
      <c r="Z272" s="212"/>
      <c r="AA272" s="218"/>
      <c r="AT272" s="219" t="s">
        <v>168</v>
      </c>
      <c r="AU272" s="219" t="s">
        <v>114</v>
      </c>
      <c r="AV272" s="216" t="s">
        <v>83</v>
      </c>
      <c r="AW272" s="216" t="s">
        <v>33</v>
      </c>
      <c r="AX272" s="216" t="s">
        <v>75</v>
      </c>
      <c r="AY272" s="219" t="s">
        <v>160</v>
      </c>
    </row>
    <row r="273" spans="2:51" s="225" customFormat="1" ht="20.5" customHeight="1">
      <c r="B273" s="220"/>
      <c r="C273" s="395"/>
      <c r="D273" s="395"/>
      <c r="E273" s="396" t="s">
        <v>5</v>
      </c>
      <c r="F273" s="397" t="s">
        <v>699</v>
      </c>
      <c r="G273" s="398"/>
      <c r="H273" s="398"/>
      <c r="I273" s="398"/>
      <c r="J273" s="395"/>
      <c r="K273" s="399">
        <v>89.2</v>
      </c>
      <c r="L273" s="221"/>
      <c r="M273" s="221"/>
      <c r="N273" s="221"/>
      <c r="O273" s="221"/>
      <c r="P273" s="221"/>
      <c r="Q273" s="221"/>
      <c r="R273" s="224"/>
      <c r="T273" s="226"/>
      <c r="U273" s="221"/>
      <c r="V273" s="221"/>
      <c r="W273" s="221"/>
      <c r="X273" s="221"/>
      <c r="Y273" s="221"/>
      <c r="Z273" s="221"/>
      <c r="AA273" s="227"/>
      <c r="AT273" s="228" t="s">
        <v>168</v>
      </c>
      <c r="AU273" s="228" t="s">
        <v>114</v>
      </c>
      <c r="AV273" s="225" t="s">
        <v>114</v>
      </c>
      <c r="AW273" s="225" t="s">
        <v>33</v>
      </c>
      <c r="AX273" s="225" t="s">
        <v>75</v>
      </c>
      <c r="AY273" s="228" t="s">
        <v>160</v>
      </c>
    </row>
    <row r="274" spans="2:51" s="243" customFormat="1" ht="20.5" customHeight="1">
      <c r="B274" s="238"/>
      <c r="C274" s="405"/>
      <c r="D274" s="405"/>
      <c r="E274" s="406" t="s">
        <v>5</v>
      </c>
      <c r="F274" s="407" t="s">
        <v>197</v>
      </c>
      <c r="G274" s="408"/>
      <c r="H274" s="408"/>
      <c r="I274" s="408"/>
      <c r="J274" s="405"/>
      <c r="K274" s="409">
        <v>89.2</v>
      </c>
      <c r="L274" s="239"/>
      <c r="M274" s="239"/>
      <c r="N274" s="239"/>
      <c r="O274" s="239"/>
      <c r="P274" s="239"/>
      <c r="Q274" s="239"/>
      <c r="R274" s="242"/>
      <c r="T274" s="244"/>
      <c r="U274" s="239"/>
      <c r="V274" s="239"/>
      <c r="W274" s="239"/>
      <c r="X274" s="239"/>
      <c r="Y274" s="239"/>
      <c r="Z274" s="239"/>
      <c r="AA274" s="245"/>
      <c r="AT274" s="246" t="s">
        <v>168</v>
      </c>
      <c r="AU274" s="246" t="s">
        <v>114</v>
      </c>
      <c r="AV274" s="243" t="s">
        <v>175</v>
      </c>
      <c r="AW274" s="243" t="s">
        <v>33</v>
      </c>
      <c r="AX274" s="243" t="s">
        <v>75</v>
      </c>
      <c r="AY274" s="246" t="s">
        <v>160</v>
      </c>
    </row>
    <row r="275" spans="2:51" s="216" customFormat="1" ht="20.5" customHeight="1">
      <c r="B275" s="211"/>
      <c r="C275" s="388"/>
      <c r="D275" s="388"/>
      <c r="E275" s="389" t="s">
        <v>5</v>
      </c>
      <c r="F275" s="393" t="s">
        <v>665</v>
      </c>
      <c r="G275" s="394"/>
      <c r="H275" s="394"/>
      <c r="I275" s="394"/>
      <c r="J275" s="388"/>
      <c r="K275" s="392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395"/>
      <c r="D276" s="395"/>
      <c r="E276" s="396" t="s">
        <v>5</v>
      </c>
      <c r="F276" s="397" t="s">
        <v>700</v>
      </c>
      <c r="G276" s="398"/>
      <c r="H276" s="398"/>
      <c r="I276" s="398"/>
      <c r="J276" s="395"/>
      <c r="K276" s="399">
        <v>81.92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75</v>
      </c>
      <c r="AY276" s="228" t="s">
        <v>160</v>
      </c>
    </row>
    <row r="277" spans="2:51" s="216" customFormat="1" ht="20.5" customHeight="1">
      <c r="B277" s="211"/>
      <c r="C277" s="388"/>
      <c r="D277" s="388"/>
      <c r="E277" s="389" t="s">
        <v>5</v>
      </c>
      <c r="F277" s="393" t="s">
        <v>701</v>
      </c>
      <c r="G277" s="394"/>
      <c r="H277" s="394"/>
      <c r="I277" s="394"/>
      <c r="J277" s="388"/>
      <c r="K277" s="392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395"/>
      <c r="D278" s="395"/>
      <c r="E278" s="396" t="s">
        <v>5</v>
      </c>
      <c r="F278" s="397" t="s">
        <v>702</v>
      </c>
      <c r="G278" s="398"/>
      <c r="H278" s="398"/>
      <c r="I278" s="398"/>
      <c r="J278" s="395"/>
      <c r="K278" s="399">
        <v>48.64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43" customFormat="1" ht="20.5" customHeight="1">
      <c r="B279" s="238"/>
      <c r="C279" s="405"/>
      <c r="D279" s="405"/>
      <c r="E279" s="406" t="s">
        <v>5</v>
      </c>
      <c r="F279" s="407" t="s">
        <v>197</v>
      </c>
      <c r="G279" s="408"/>
      <c r="H279" s="408"/>
      <c r="I279" s="408"/>
      <c r="J279" s="405"/>
      <c r="K279" s="409">
        <v>130.56</v>
      </c>
      <c r="L279" s="239"/>
      <c r="M279" s="239"/>
      <c r="N279" s="239"/>
      <c r="O279" s="239"/>
      <c r="P279" s="239"/>
      <c r="Q279" s="239"/>
      <c r="R279" s="242"/>
      <c r="T279" s="244"/>
      <c r="U279" s="239"/>
      <c r="V279" s="239"/>
      <c r="W279" s="239"/>
      <c r="X279" s="239"/>
      <c r="Y279" s="239"/>
      <c r="Z279" s="239"/>
      <c r="AA279" s="245"/>
      <c r="AT279" s="246" t="s">
        <v>168</v>
      </c>
      <c r="AU279" s="246" t="s">
        <v>114</v>
      </c>
      <c r="AV279" s="243" t="s">
        <v>175</v>
      </c>
      <c r="AW279" s="243" t="s">
        <v>33</v>
      </c>
      <c r="AX279" s="243" t="s">
        <v>75</v>
      </c>
      <c r="AY279" s="246" t="s">
        <v>160</v>
      </c>
    </row>
    <row r="280" spans="2:51" s="234" customFormat="1" ht="20.5" customHeight="1">
      <c r="B280" s="229"/>
      <c r="C280" s="400"/>
      <c r="D280" s="400"/>
      <c r="E280" s="401" t="s">
        <v>5</v>
      </c>
      <c r="F280" s="402" t="s">
        <v>170</v>
      </c>
      <c r="G280" s="403"/>
      <c r="H280" s="403"/>
      <c r="I280" s="403"/>
      <c r="J280" s="400"/>
      <c r="K280" s="404">
        <v>576.215</v>
      </c>
      <c r="L280" s="230"/>
      <c r="M280" s="230"/>
      <c r="N280" s="230"/>
      <c r="O280" s="230"/>
      <c r="P280" s="230"/>
      <c r="Q280" s="230"/>
      <c r="R280" s="233"/>
      <c r="T280" s="235"/>
      <c r="U280" s="230"/>
      <c r="V280" s="230"/>
      <c r="W280" s="230"/>
      <c r="X280" s="230"/>
      <c r="Y280" s="230"/>
      <c r="Z280" s="230"/>
      <c r="AA280" s="236"/>
      <c r="AT280" s="237" t="s">
        <v>168</v>
      </c>
      <c r="AU280" s="237" t="s">
        <v>114</v>
      </c>
      <c r="AV280" s="234" t="s">
        <v>165</v>
      </c>
      <c r="AW280" s="234" t="s">
        <v>33</v>
      </c>
      <c r="AX280" s="234" t="s">
        <v>83</v>
      </c>
      <c r="AY280" s="237" t="s">
        <v>160</v>
      </c>
    </row>
    <row r="281" spans="2:65" s="126" customFormat="1" ht="28.95" customHeight="1">
      <c r="B281" s="127"/>
      <c r="C281" s="383" t="s">
        <v>218</v>
      </c>
      <c r="D281" s="383" t="s">
        <v>161</v>
      </c>
      <c r="E281" s="384" t="s">
        <v>703</v>
      </c>
      <c r="F281" s="385" t="s">
        <v>704</v>
      </c>
      <c r="G281" s="385"/>
      <c r="H281" s="385"/>
      <c r="I281" s="385"/>
      <c r="J281" s="386" t="s">
        <v>164</v>
      </c>
      <c r="K281" s="387">
        <v>380.834</v>
      </c>
      <c r="L281" s="317">
        <v>0</v>
      </c>
      <c r="M281" s="317"/>
      <c r="N281" s="318">
        <f>ROUND(L281*K281,2)</f>
        <v>0</v>
      </c>
      <c r="O281" s="318"/>
      <c r="P281" s="318"/>
      <c r="Q281" s="318"/>
      <c r="R281" s="130"/>
      <c r="T281" s="207" t="s">
        <v>5</v>
      </c>
      <c r="U281" s="208" t="s">
        <v>40</v>
      </c>
      <c r="V281" s="128"/>
      <c r="W281" s="209">
        <f>V281*K281</f>
        <v>0</v>
      </c>
      <c r="X281" s="209">
        <v>0.00119</v>
      </c>
      <c r="Y281" s="209">
        <f>X281*K281</f>
        <v>0.45319246</v>
      </c>
      <c r="Z281" s="209">
        <v>0</v>
      </c>
      <c r="AA281" s="210">
        <f>Z281*K281</f>
        <v>0</v>
      </c>
      <c r="AR281" s="117" t="s">
        <v>165</v>
      </c>
      <c r="AT281" s="117" t="s">
        <v>161</v>
      </c>
      <c r="AU281" s="117" t="s">
        <v>114</v>
      </c>
      <c r="AY281" s="117" t="s">
        <v>160</v>
      </c>
      <c r="BE281" s="174">
        <f>IF(U281="základní",N281,0)</f>
        <v>0</v>
      </c>
      <c r="BF281" s="174">
        <f>IF(U281="snížená",N281,0)</f>
        <v>0</v>
      </c>
      <c r="BG281" s="174">
        <f>IF(U281="zákl. přenesená",N281,0)</f>
        <v>0</v>
      </c>
      <c r="BH281" s="174">
        <f>IF(U281="sníž. přenesená",N281,0)</f>
        <v>0</v>
      </c>
      <c r="BI281" s="174">
        <f>IF(U281="nulová",N281,0)</f>
        <v>0</v>
      </c>
      <c r="BJ281" s="117" t="s">
        <v>83</v>
      </c>
      <c r="BK281" s="174">
        <f>ROUND(L281*K281,2)</f>
        <v>0</v>
      </c>
      <c r="BL281" s="117" t="s">
        <v>165</v>
      </c>
      <c r="BM281" s="117" t="s">
        <v>705</v>
      </c>
    </row>
    <row r="282" spans="2:51" s="216" customFormat="1" ht="20.5" customHeight="1">
      <c r="B282" s="211"/>
      <c r="C282" s="388"/>
      <c r="D282" s="388"/>
      <c r="E282" s="389" t="s">
        <v>5</v>
      </c>
      <c r="F282" s="390" t="s">
        <v>657</v>
      </c>
      <c r="G282" s="391"/>
      <c r="H282" s="391"/>
      <c r="I282" s="391"/>
      <c r="J282" s="388"/>
      <c r="K282" s="392" t="s">
        <v>5</v>
      </c>
      <c r="L282" s="212"/>
      <c r="M282" s="212"/>
      <c r="N282" s="212"/>
      <c r="O282" s="212"/>
      <c r="P282" s="212"/>
      <c r="Q282" s="212"/>
      <c r="R282" s="215"/>
      <c r="T282" s="217"/>
      <c r="U282" s="212"/>
      <c r="V282" s="212"/>
      <c r="W282" s="212"/>
      <c r="X282" s="212"/>
      <c r="Y282" s="212"/>
      <c r="Z282" s="212"/>
      <c r="AA282" s="218"/>
      <c r="AT282" s="219" t="s">
        <v>168</v>
      </c>
      <c r="AU282" s="219" t="s">
        <v>114</v>
      </c>
      <c r="AV282" s="216" t="s">
        <v>83</v>
      </c>
      <c r="AW282" s="216" t="s">
        <v>33</v>
      </c>
      <c r="AX282" s="216" t="s">
        <v>75</v>
      </c>
      <c r="AY282" s="219" t="s">
        <v>160</v>
      </c>
    </row>
    <row r="283" spans="2:51" s="216" customFormat="1" ht="20.5" customHeight="1">
      <c r="B283" s="211"/>
      <c r="C283" s="388"/>
      <c r="D283" s="388"/>
      <c r="E283" s="389" t="s">
        <v>5</v>
      </c>
      <c r="F283" s="393" t="s">
        <v>191</v>
      </c>
      <c r="G283" s="394"/>
      <c r="H283" s="394"/>
      <c r="I283" s="394"/>
      <c r="J283" s="388"/>
      <c r="K283" s="392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16" customFormat="1" ht="20.5" customHeight="1">
      <c r="B284" s="211"/>
      <c r="C284" s="388"/>
      <c r="D284" s="388"/>
      <c r="E284" s="389" t="s">
        <v>5</v>
      </c>
      <c r="F284" s="393" t="s">
        <v>613</v>
      </c>
      <c r="G284" s="394"/>
      <c r="H284" s="394"/>
      <c r="I284" s="394"/>
      <c r="J284" s="388"/>
      <c r="K284" s="392" t="s">
        <v>5</v>
      </c>
      <c r="L284" s="212"/>
      <c r="M284" s="212"/>
      <c r="N284" s="212"/>
      <c r="O284" s="212"/>
      <c r="P284" s="212"/>
      <c r="Q284" s="212"/>
      <c r="R284" s="215"/>
      <c r="T284" s="217"/>
      <c r="U284" s="212"/>
      <c r="V284" s="212"/>
      <c r="W284" s="212"/>
      <c r="X284" s="212"/>
      <c r="Y284" s="212"/>
      <c r="Z284" s="212"/>
      <c r="AA284" s="218"/>
      <c r="AT284" s="219" t="s">
        <v>168</v>
      </c>
      <c r="AU284" s="219" t="s">
        <v>114</v>
      </c>
      <c r="AV284" s="216" t="s">
        <v>83</v>
      </c>
      <c r="AW284" s="216" t="s">
        <v>33</v>
      </c>
      <c r="AX284" s="216" t="s">
        <v>75</v>
      </c>
      <c r="AY284" s="219" t="s">
        <v>160</v>
      </c>
    </row>
    <row r="285" spans="2:51" s="225" customFormat="1" ht="20.5" customHeight="1">
      <c r="B285" s="220"/>
      <c r="C285" s="395"/>
      <c r="D285" s="395"/>
      <c r="E285" s="396" t="s">
        <v>5</v>
      </c>
      <c r="F285" s="397" t="s">
        <v>706</v>
      </c>
      <c r="G285" s="398"/>
      <c r="H285" s="398"/>
      <c r="I285" s="398"/>
      <c r="J285" s="395"/>
      <c r="K285" s="399">
        <v>33.665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16" customFormat="1" ht="20.5" customHeight="1">
      <c r="B286" s="211"/>
      <c r="C286" s="388"/>
      <c r="D286" s="388"/>
      <c r="E286" s="389" t="s">
        <v>5</v>
      </c>
      <c r="F286" s="393" t="s">
        <v>611</v>
      </c>
      <c r="G286" s="394"/>
      <c r="H286" s="394"/>
      <c r="I286" s="394"/>
      <c r="J286" s="388"/>
      <c r="K286" s="392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395"/>
      <c r="D287" s="395"/>
      <c r="E287" s="396" t="s">
        <v>5</v>
      </c>
      <c r="F287" s="397" t="s">
        <v>707</v>
      </c>
      <c r="G287" s="398"/>
      <c r="H287" s="398"/>
      <c r="I287" s="398"/>
      <c r="J287" s="395"/>
      <c r="K287" s="399">
        <v>114.669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43" customFormat="1" ht="20.5" customHeight="1">
      <c r="B288" s="238"/>
      <c r="C288" s="405"/>
      <c r="D288" s="405"/>
      <c r="E288" s="406" t="s">
        <v>5</v>
      </c>
      <c r="F288" s="407" t="s">
        <v>197</v>
      </c>
      <c r="G288" s="408"/>
      <c r="H288" s="408"/>
      <c r="I288" s="408"/>
      <c r="J288" s="405"/>
      <c r="K288" s="409">
        <v>148.334</v>
      </c>
      <c r="L288" s="239"/>
      <c r="M288" s="239"/>
      <c r="N288" s="239"/>
      <c r="O288" s="239"/>
      <c r="P288" s="239"/>
      <c r="Q288" s="239"/>
      <c r="R288" s="242"/>
      <c r="T288" s="244"/>
      <c r="U288" s="239"/>
      <c r="V288" s="239"/>
      <c r="W288" s="239"/>
      <c r="X288" s="239"/>
      <c r="Y288" s="239"/>
      <c r="Z288" s="239"/>
      <c r="AA288" s="245"/>
      <c r="AT288" s="246" t="s">
        <v>168</v>
      </c>
      <c r="AU288" s="246" t="s">
        <v>114</v>
      </c>
      <c r="AV288" s="243" t="s">
        <v>175</v>
      </c>
      <c r="AW288" s="243" t="s">
        <v>33</v>
      </c>
      <c r="AX288" s="243" t="s">
        <v>75</v>
      </c>
      <c r="AY288" s="246" t="s">
        <v>160</v>
      </c>
    </row>
    <row r="289" spans="2:51" s="216" customFormat="1" ht="20.5" customHeight="1">
      <c r="B289" s="211"/>
      <c r="C289" s="388"/>
      <c r="D289" s="388"/>
      <c r="E289" s="389" t="s">
        <v>5</v>
      </c>
      <c r="F289" s="393" t="s">
        <v>211</v>
      </c>
      <c r="G289" s="394"/>
      <c r="H289" s="394"/>
      <c r="I289" s="394"/>
      <c r="J289" s="388"/>
      <c r="K289" s="392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388"/>
      <c r="D290" s="388"/>
      <c r="E290" s="389" t="s">
        <v>5</v>
      </c>
      <c r="F290" s="393" t="s">
        <v>613</v>
      </c>
      <c r="G290" s="394"/>
      <c r="H290" s="394"/>
      <c r="I290" s="394"/>
      <c r="J290" s="388"/>
      <c r="K290" s="392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395"/>
      <c r="D291" s="395"/>
      <c r="E291" s="396" t="s">
        <v>5</v>
      </c>
      <c r="F291" s="397" t="s">
        <v>708</v>
      </c>
      <c r="G291" s="398"/>
      <c r="H291" s="398"/>
      <c r="I291" s="398"/>
      <c r="J291" s="395"/>
      <c r="K291" s="399">
        <v>232.5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43" customFormat="1" ht="20.5" customHeight="1">
      <c r="B292" s="238"/>
      <c r="C292" s="405"/>
      <c r="D292" s="405"/>
      <c r="E292" s="406" t="s">
        <v>5</v>
      </c>
      <c r="F292" s="407" t="s">
        <v>197</v>
      </c>
      <c r="G292" s="408"/>
      <c r="H292" s="408"/>
      <c r="I292" s="408"/>
      <c r="J292" s="405"/>
      <c r="K292" s="409">
        <v>232.5</v>
      </c>
      <c r="L292" s="239"/>
      <c r="M292" s="239"/>
      <c r="N292" s="239"/>
      <c r="O292" s="239"/>
      <c r="P292" s="239"/>
      <c r="Q292" s="239"/>
      <c r="R292" s="242"/>
      <c r="T292" s="244"/>
      <c r="U292" s="239"/>
      <c r="V292" s="239"/>
      <c r="W292" s="239"/>
      <c r="X292" s="239"/>
      <c r="Y292" s="239"/>
      <c r="Z292" s="239"/>
      <c r="AA292" s="245"/>
      <c r="AT292" s="246" t="s">
        <v>168</v>
      </c>
      <c r="AU292" s="246" t="s">
        <v>114</v>
      </c>
      <c r="AV292" s="243" t="s">
        <v>175</v>
      </c>
      <c r="AW292" s="243" t="s">
        <v>33</v>
      </c>
      <c r="AX292" s="243" t="s">
        <v>75</v>
      </c>
      <c r="AY292" s="246" t="s">
        <v>160</v>
      </c>
    </row>
    <row r="293" spans="2:51" s="234" customFormat="1" ht="20.5" customHeight="1">
      <c r="B293" s="229"/>
      <c r="C293" s="400"/>
      <c r="D293" s="400"/>
      <c r="E293" s="401" t="s">
        <v>5</v>
      </c>
      <c r="F293" s="402" t="s">
        <v>170</v>
      </c>
      <c r="G293" s="403"/>
      <c r="H293" s="403"/>
      <c r="I293" s="403"/>
      <c r="J293" s="400"/>
      <c r="K293" s="404">
        <v>380.834</v>
      </c>
      <c r="L293" s="230"/>
      <c r="M293" s="230"/>
      <c r="N293" s="230"/>
      <c r="O293" s="230"/>
      <c r="P293" s="230"/>
      <c r="Q293" s="230"/>
      <c r="R293" s="233"/>
      <c r="T293" s="235"/>
      <c r="U293" s="230"/>
      <c r="V293" s="230"/>
      <c r="W293" s="230"/>
      <c r="X293" s="230"/>
      <c r="Y293" s="230"/>
      <c r="Z293" s="230"/>
      <c r="AA293" s="236"/>
      <c r="AT293" s="237" t="s">
        <v>168</v>
      </c>
      <c r="AU293" s="237" t="s">
        <v>114</v>
      </c>
      <c r="AV293" s="234" t="s">
        <v>165</v>
      </c>
      <c r="AW293" s="234" t="s">
        <v>33</v>
      </c>
      <c r="AX293" s="234" t="s">
        <v>83</v>
      </c>
      <c r="AY293" s="237" t="s">
        <v>160</v>
      </c>
    </row>
    <row r="294" spans="2:65" s="126" customFormat="1" ht="28.95" customHeight="1">
      <c r="B294" s="127"/>
      <c r="C294" s="383" t="s">
        <v>223</v>
      </c>
      <c r="D294" s="383" t="s">
        <v>161</v>
      </c>
      <c r="E294" s="384" t="s">
        <v>709</v>
      </c>
      <c r="F294" s="385" t="s">
        <v>710</v>
      </c>
      <c r="G294" s="385"/>
      <c r="H294" s="385"/>
      <c r="I294" s="385"/>
      <c r="J294" s="386" t="s">
        <v>164</v>
      </c>
      <c r="K294" s="387">
        <v>545.703</v>
      </c>
      <c r="L294" s="317">
        <v>0</v>
      </c>
      <c r="M294" s="317"/>
      <c r="N294" s="318">
        <f>ROUND(L294*K294,2)</f>
        <v>0</v>
      </c>
      <c r="O294" s="318"/>
      <c r="P294" s="318"/>
      <c r="Q294" s="318"/>
      <c r="R294" s="130"/>
      <c r="T294" s="207" t="s">
        <v>5</v>
      </c>
      <c r="U294" s="208" t="s">
        <v>40</v>
      </c>
      <c r="V294" s="128"/>
      <c r="W294" s="209">
        <f>V294*K294</f>
        <v>0</v>
      </c>
      <c r="X294" s="209">
        <v>0</v>
      </c>
      <c r="Y294" s="209">
        <f>X294*K294</f>
        <v>0</v>
      </c>
      <c r="Z294" s="209">
        <v>0</v>
      </c>
      <c r="AA294" s="210">
        <f>Z294*K294</f>
        <v>0</v>
      </c>
      <c r="AR294" s="117" t="s">
        <v>165</v>
      </c>
      <c r="AT294" s="117" t="s">
        <v>161</v>
      </c>
      <c r="AU294" s="117" t="s">
        <v>114</v>
      </c>
      <c r="AY294" s="117" t="s">
        <v>160</v>
      </c>
      <c r="BE294" s="174">
        <f>IF(U294="základní",N294,0)</f>
        <v>0</v>
      </c>
      <c r="BF294" s="174">
        <f>IF(U294="snížená",N294,0)</f>
        <v>0</v>
      </c>
      <c r="BG294" s="174">
        <f>IF(U294="zákl. přenesená",N294,0)</f>
        <v>0</v>
      </c>
      <c r="BH294" s="174">
        <f>IF(U294="sníž. přenesená",N294,0)</f>
        <v>0</v>
      </c>
      <c r="BI294" s="174">
        <f>IF(U294="nulová",N294,0)</f>
        <v>0</v>
      </c>
      <c r="BJ294" s="117" t="s">
        <v>83</v>
      </c>
      <c r="BK294" s="174">
        <f>ROUND(L294*K294,2)</f>
        <v>0</v>
      </c>
      <c r="BL294" s="117" t="s">
        <v>165</v>
      </c>
      <c r="BM294" s="117" t="s">
        <v>711</v>
      </c>
    </row>
    <row r="295" spans="2:65" s="126" customFormat="1" ht="28.95" customHeight="1">
      <c r="B295" s="127"/>
      <c r="C295" s="383" t="s">
        <v>229</v>
      </c>
      <c r="D295" s="383" t="s">
        <v>161</v>
      </c>
      <c r="E295" s="384" t="s">
        <v>712</v>
      </c>
      <c r="F295" s="385" t="s">
        <v>713</v>
      </c>
      <c r="G295" s="385"/>
      <c r="H295" s="385"/>
      <c r="I295" s="385"/>
      <c r="J295" s="386" t="s">
        <v>164</v>
      </c>
      <c r="K295" s="387">
        <v>576.215</v>
      </c>
      <c r="L295" s="317">
        <v>0</v>
      </c>
      <c r="M295" s="317"/>
      <c r="N295" s="318">
        <f>ROUND(L295*K295,2)</f>
        <v>0</v>
      </c>
      <c r="O295" s="318"/>
      <c r="P295" s="318"/>
      <c r="Q295" s="318"/>
      <c r="R295" s="130"/>
      <c r="T295" s="207" t="s">
        <v>5</v>
      </c>
      <c r="U295" s="208" t="s">
        <v>40</v>
      </c>
      <c r="V295" s="128"/>
      <c r="W295" s="209">
        <f>V295*K295</f>
        <v>0</v>
      </c>
      <c r="X295" s="209">
        <v>0</v>
      </c>
      <c r="Y295" s="209">
        <f>X295*K295</f>
        <v>0</v>
      </c>
      <c r="Z295" s="209">
        <v>0</v>
      </c>
      <c r="AA295" s="210">
        <f>Z295*K295</f>
        <v>0</v>
      </c>
      <c r="AR295" s="117" t="s">
        <v>165</v>
      </c>
      <c r="AT295" s="117" t="s">
        <v>161</v>
      </c>
      <c r="AU295" s="117" t="s">
        <v>114</v>
      </c>
      <c r="AY295" s="117" t="s">
        <v>160</v>
      </c>
      <c r="BE295" s="174">
        <f>IF(U295="základní",N295,0)</f>
        <v>0</v>
      </c>
      <c r="BF295" s="174">
        <f>IF(U295="snížená",N295,0)</f>
        <v>0</v>
      </c>
      <c r="BG295" s="174">
        <f>IF(U295="zákl. přenesená",N295,0)</f>
        <v>0</v>
      </c>
      <c r="BH295" s="174">
        <f>IF(U295="sníž. přenesená",N295,0)</f>
        <v>0</v>
      </c>
      <c r="BI295" s="174">
        <f>IF(U295="nulová",N295,0)</f>
        <v>0</v>
      </c>
      <c r="BJ295" s="117" t="s">
        <v>83</v>
      </c>
      <c r="BK295" s="174">
        <f>ROUND(L295*K295,2)</f>
        <v>0</v>
      </c>
      <c r="BL295" s="117" t="s">
        <v>165</v>
      </c>
      <c r="BM295" s="117" t="s">
        <v>714</v>
      </c>
    </row>
    <row r="296" spans="2:65" s="126" customFormat="1" ht="28.95" customHeight="1">
      <c r="B296" s="127"/>
      <c r="C296" s="383" t="s">
        <v>236</v>
      </c>
      <c r="D296" s="383" t="s">
        <v>161</v>
      </c>
      <c r="E296" s="384" t="s">
        <v>715</v>
      </c>
      <c r="F296" s="385" t="s">
        <v>716</v>
      </c>
      <c r="G296" s="385"/>
      <c r="H296" s="385"/>
      <c r="I296" s="385"/>
      <c r="J296" s="386" t="s">
        <v>164</v>
      </c>
      <c r="K296" s="387">
        <v>380.834</v>
      </c>
      <c r="L296" s="317">
        <v>0</v>
      </c>
      <c r="M296" s="317"/>
      <c r="N296" s="318">
        <f>ROUND(L296*K296,2)</f>
        <v>0</v>
      </c>
      <c r="O296" s="318"/>
      <c r="P296" s="318"/>
      <c r="Q296" s="318"/>
      <c r="R296" s="130"/>
      <c r="T296" s="207" t="s">
        <v>5</v>
      </c>
      <c r="U296" s="208" t="s">
        <v>40</v>
      </c>
      <c r="V296" s="128"/>
      <c r="W296" s="209">
        <f>V296*K296</f>
        <v>0</v>
      </c>
      <c r="X296" s="209">
        <v>0</v>
      </c>
      <c r="Y296" s="209">
        <f>X296*K296</f>
        <v>0</v>
      </c>
      <c r="Z296" s="209">
        <v>0</v>
      </c>
      <c r="AA296" s="210">
        <f>Z296*K296</f>
        <v>0</v>
      </c>
      <c r="AR296" s="117" t="s">
        <v>165</v>
      </c>
      <c r="AT296" s="117" t="s">
        <v>161</v>
      </c>
      <c r="AU296" s="117" t="s">
        <v>114</v>
      </c>
      <c r="AY296" s="117" t="s">
        <v>160</v>
      </c>
      <c r="BE296" s="174">
        <f>IF(U296="základní",N296,0)</f>
        <v>0</v>
      </c>
      <c r="BF296" s="174">
        <f>IF(U296="snížená",N296,0)</f>
        <v>0</v>
      </c>
      <c r="BG296" s="174">
        <f>IF(U296="zákl. přenesená",N296,0)</f>
        <v>0</v>
      </c>
      <c r="BH296" s="174">
        <f>IF(U296="sníž. přenesená",N296,0)</f>
        <v>0</v>
      </c>
      <c r="BI296" s="174">
        <f>IF(U296="nulová",N296,0)</f>
        <v>0</v>
      </c>
      <c r="BJ296" s="117" t="s">
        <v>83</v>
      </c>
      <c r="BK296" s="174">
        <f>ROUND(L296*K296,2)</f>
        <v>0</v>
      </c>
      <c r="BL296" s="117" t="s">
        <v>165</v>
      </c>
      <c r="BM296" s="117" t="s">
        <v>717</v>
      </c>
    </row>
    <row r="297" spans="2:65" s="126" customFormat="1" ht="28.95" customHeight="1">
      <c r="B297" s="127"/>
      <c r="C297" s="383" t="s">
        <v>244</v>
      </c>
      <c r="D297" s="383" t="s">
        <v>161</v>
      </c>
      <c r="E297" s="384" t="s">
        <v>718</v>
      </c>
      <c r="F297" s="385" t="s">
        <v>719</v>
      </c>
      <c r="G297" s="385"/>
      <c r="H297" s="385"/>
      <c r="I297" s="385"/>
      <c r="J297" s="386" t="s">
        <v>182</v>
      </c>
      <c r="K297" s="387">
        <v>271.032</v>
      </c>
      <c r="L297" s="317">
        <v>0</v>
      </c>
      <c r="M297" s="317"/>
      <c r="N297" s="318">
        <f>ROUND(L297*K297,2)</f>
        <v>0</v>
      </c>
      <c r="O297" s="318"/>
      <c r="P297" s="318"/>
      <c r="Q297" s="318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165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165</v>
      </c>
      <c r="BM297" s="117" t="s">
        <v>720</v>
      </c>
    </row>
    <row r="298" spans="2:51" s="216" customFormat="1" ht="20.5" customHeight="1">
      <c r="B298" s="211"/>
      <c r="C298" s="388"/>
      <c r="D298" s="388"/>
      <c r="E298" s="389" t="s">
        <v>5</v>
      </c>
      <c r="F298" s="390" t="s">
        <v>657</v>
      </c>
      <c r="G298" s="391"/>
      <c r="H298" s="391"/>
      <c r="I298" s="391"/>
      <c r="J298" s="388"/>
      <c r="K298" s="392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16" customFormat="1" ht="20.5" customHeight="1">
      <c r="B299" s="211"/>
      <c r="C299" s="388"/>
      <c r="D299" s="388"/>
      <c r="E299" s="389" t="s">
        <v>5</v>
      </c>
      <c r="F299" s="393" t="s">
        <v>191</v>
      </c>
      <c r="G299" s="394"/>
      <c r="H299" s="394"/>
      <c r="I299" s="394"/>
      <c r="J299" s="388"/>
      <c r="K299" s="392" t="s">
        <v>5</v>
      </c>
      <c r="L299" s="212"/>
      <c r="M299" s="212"/>
      <c r="N299" s="212"/>
      <c r="O299" s="212"/>
      <c r="P299" s="212"/>
      <c r="Q299" s="212"/>
      <c r="R299" s="215"/>
      <c r="T299" s="217"/>
      <c r="U299" s="212"/>
      <c r="V299" s="212"/>
      <c r="W299" s="212"/>
      <c r="X299" s="212"/>
      <c r="Y299" s="212"/>
      <c r="Z299" s="212"/>
      <c r="AA299" s="218"/>
      <c r="AT299" s="219" t="s">
        <v>168</v>
      </c>
      <c r="AU299" s="219" t="s">
        <v>114</v>
      </c>
      <c r="AV299" s="216" t="s">
        <v>83</v>
      </c>
      <c r="AW299" s="216" t="s">
        <v>33</v>
      </c>
      <c r="AX299" s="216" t="s">
        <v>75</v>
      </c>
      <c r="AY299" s="219" t="s">
        <v>160</v>
      </c>
    </row>
    <row r="300" spans="2:51" s="216" customFormat="1" ht="20.5" customHeight="1">
      <c r="B300" s="211"/>
      <c r="C300" s="388"/>
      <c r="D300" s="388"/>
      <c r="E300" s="389" t="s">
        <v>5</v>
      </c>
      <c r="F300" s="393" t="s">
        <v>613</v>
      </c>
      <c r="G300" s="394"/>
      <c r="H300" s="394"/>
      <c r="I300" s="394"/>
      <c r="J300" s="388"/>
      <c r="K300" s="392" t="s">
        <v>5</v>
      </c>
      <c r="L300" s="212"/>
      <c r="M300" s="212"/>
      <c r="N300" s="212"/>
      <c r="O300" s="212"/>
      <c r="P300" s="212"/>
      <c r="Q300" s="212"/>
      <c r="R300" s="215"/>
      <c r="T300" s="217"/>
      <c r="U300" s="212"/>
      <c r="V300" s="212"/>
      <c r="W300" s="212"/>
      <c r="X300" s="212"/>
      <c r="Y300" s="212"/>
      <c r="Z300" s="212"/>
      <c r="AA300" s="218"/>
      <c r="AT300" s="219" t="s">
        <v>168</v>
      </c>
      <c r="AU300" s="219" t="s">
        <v>114</v>
      </c>
      <c r="AV300" s="216" t="s">
        <v>83</v>
      </c>
      <c r="AW300" s="216" t="s">
        <v>33</v>
      </c>
      <c r="AX300" s="216" t="s">
        <v>75</v>
      </c>
      <c r="AY300" s="219" t="s">
        <v>160</v>
      </c>
    </row>
    <row r="301" spans="2:51" s="225" customFormat="1" ht="20.5" customHeight="1">
      <c r="B301" s="220"/>
      <c r="C301" s="395"/>
      <c r="D301" s="395"/>
      <c r="E301" s="396" t="s">
        <v>5</v>
      </c>
      <c r="F301" s="397" t="s">
        <v>721</v>
      </c>
      <c r="G301" s="398"/>
      <c r="H301" s="398"/>
      <c r="I301" s="398"/>
      <c r="J301" s="395"/>
      <c r="K301" s="399">
        <v>60.203</v>
      </c>
      <c r="L301" s="221"/>
      <c r="M301" s="221"/>
      <c r="N301" s="221"/>
      <c r="O301" s="221"/>
      <c r="P301" s="221"/>
      <c r="Q301" s="221"/>
      <c r="R301" s="224"/>
      <c r="T301" s="226"/>
      <c r="U301" s="221"/>
      <c r="V301" s="221"/>
      <c r="W301" s="221"/>
      <c r="X301" s="221"/>
      <c r="Y301" s="221"/>
      <c r="Z301" s="221"/>
      <c r="AA301" s="227"/>
      <c r="AT301" s="228" t="s">
        <v>168</v>
      </c>
      <c r="AU301" s="228" t="s">
        <v>114</v>
      </c>
      <c r="AV301" s="225" t="s">
        <v>114</v>
      </c>
      <c r="AW301" s="225" t="s">
        <v>33</v>
      </c>
      <c r="AX301" s="225" t="s">
        <v>75</v>
      </c>
      <c r="AY301" s="228" t="s">
        <v>160</v>
      </c>
    </row>
    <row r="302" spans="2:51" s="243" customFormat="1" ht="20.5" customHeight="1">
      <c r="B302" s="238"/>
      <c r="C302" s="405"/>
      <c r="D302" s="405"/>
      <c r="E302" s="406" t="s">
        <v>5</v>
      </c>
      <c r="F302" s="407" t="s">
        <v>197</v>
      </c>
      <c r="G302" s="408"/>
      <c r="H302" s="408"/>
      <c r="I302" s="408"/>
      <c r="J302" s="405"/>
      <c r="K302" s="409">
        <v>60.203</v>
      </c>
      <c r="L302" s="239"/>
      <c r="M302" s="239"/>
      <c r="N302" s="239"/>
      <c r="O302" s="239"/>
      <c r="P302" s="239"/>
      <c r="Q302" s="239"/>
      <c r="R302" s="242"/>
      <c r="T302" s="244"/>
      <c r="U302" s="239"/>
      <c r="V302" s="239"/>
      <c r="W302" s="239"/>
      <c r="X302" s="239"/>
      <c r="Y302" s="239"/>
      <c r="Z302" s="239"/>
      <c r="AA302" s="245"/>
      <c r="AT302" s="246" t="s">
        <v>168</v>
      </c>
      <c r="AU302" s="246" t="s">
        <v>114</v>
      </c>
      <c r="AV302" s="243" t="s">
        <v>175</v>
      </c>
      <c r="AW302" s="243" t="s">
        <v>33</v>
      </c>
      <c r="AX302" s="243" t="s">
        <v>75</v>
      </c>
      <c r="AY302" s="246" t="s">
        <v>160</v>
      </c>
    </row>
    <row r="303" spans="2:51" s="216" customFormat="1" ht="20.5" customHeight="1">
      <c r="B303" s="211"/>
      <c r="C303" s="388"/>
      <c r="D303" s="388"/>
      <c r="E303" s="389" t="s">
        <v>5</v>
      </c>
      <c r="F303" s="393" t="s">
        <v>211</v>
      </c>
      <c r="G303" s="394"/>
      <c r="H303" s="394"/>
      <c r="I303" s="394"/>
      <c r="J303" s="388"/>
      <c r="K303" s="392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16" customFormat="1" ht="20.5" customHeight="1">
      <c r="B304" s="211"/>
      <c r="C304" s="388"/>
      <c r="D304" s="388"/>
      <c r="E304" s="389" t="s">
        <v>5</v>
      </c>
      <c r="F304" s="393" t="s">
        <v>613</v>
      </c>
      <c r="G304" s="394"/>
      <c r="H304" s="394"/>
      <c r="I304" s="394"/>
      <c r="J304" s="388"/>
      <c r="K304" s="392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25" customFormat="1" ht="20.5" customHeight="1">
      <c r="B305" s="220"/>
      <c r="C305" s="395"/>
      <c r="D305" s="395"/>
      <c r="E305" s="396" t="s">
        <v>5</v>
      </c>
      <c r="F305" s="397" t="s">
        <v>664</v>
      </c>
      <c r="G305" s="398"/>
      <c r="H305" s="398"/>
      <c r="I305" s="398"/>
      <c r="J305" s="395"/>
      <c r="K305" s="399">
        <v>70.92</v>
      </c>
      <c r="L305" s="221"/>
      <c r="M305" s="221"/>
      <c r="N305" s="221"/>
      <c r="O305" s="221"/>
      <c r="P305" s="221"/>
      <c r="Q305" s="221"/>
      <c r="R305" s="224"/>
      <c r="T305" s="226"/>
      <c r="U305" s="221"/>
      <c r="V305" s="221"/>
      <c r="W305" s="221"/>
      <c r="X305" s="221"/>
      <c r="Y305" s="221"/>
      <c r="Z305" s="221"/>
      <c r="AA305" s="227"/>
      <c r="AT305" s="228" t="s">
        <v>168</v>
      </c>
      <c r="AU305" s="228" t="s">
        <v>114</v>
      </c>
      <c r="AV305" s="225" t="s">
        <v>114</v>
      </c>
      <c r="AW305" s="225" t="s">
        <v>33</v>
      </c>
      <c r="AX305" s="225" t="s">
        <v>75</v>
      </c>
      <c r="AY305" s="228" t="s">
        <v>160</v>
      </c>
    </row>
    <row r="306" spans="2:51" s="243" customFormat="1" ht="20.5" customHeight="1">
      <c r="B306" s="238"/>
      <c r="C306" s="405"/>
      <c r="D306" s="405"/>
      <c r="E306" s="406" t="s">
        <v>5</v>
      </c>
      <c r="F306" s="407" t="s">
        <v>197</v>
      </c>
      <c r="G306" s="408"/>
      <c r="H306" s="408"/>
      <c r="I306" s="408"/>
      <c r="J306" s="405"/>
      <c r="K306" s="409">
        <v>70.92</v>
      </c>
      <c r="L306" s="239"/>
      <c r="M306" s="239"/>
      <c r="N306" s="239"/>
      <c r="O306" s="239"/>
      <c r="P306" s="239"/>
      <c r="Q306" s="239"/>
      <c r="R306" s="242"/>
      <c r="T306" s="244"/>
      <c r="U306" s="239"/>
      <c r="V306" s="239"/>
      <c r="W306" s="239"/>
      <c r="X306" s="239"/>
      <c r="Y306" s="239"/>
      <c r="Z306" s="239"/>
      <c r="AA306" s="245"/>
      <c r="AT306" s="246" t="s">
        <v>168</v>
      </c>
      <c r="AU306" s="246" t="s">
        <v>114</v>
      </c>
      <c r="AV306" s="243" t="s">
        <v>175</v>
      </c>
      <c r="AW306" s="243" t="s">
        <v>33</v>
      </c>
      <c r="AX306" s="243" t="s">
        <v>75</v>
      </c>
      <c r="AY306" s="246" t="s">
        <v>160</v>
      </c>
    </row>
    <row r="307" spans="2:51" s="216" customFormat="1" ht="20.5" customHeight="1">
      <c r="B307" s="211"/>
      <c r="C307" s="388"/>
      <c r="D307" s="388"/>
      <c r="E307" s="389" t="s">
        <v>5</v>
      </c>
      <c r="F307" s="393" t="s">
        <v>665</v>
      </c>
      <c r="G307" s="394"/>
      <c r="H307" s="394"/>
      <c r="I307" s="394"/>
      <c r="J307" s="388"/>
      <c r="K307" s="392" t="s">
        <v>5</v>
      </c>
      <c r="L307" s="212"/>
      <c r="M307" s="212"/>
      <c r="N307" s="212"/>
      <c r="O307" s="212"/>
      <c r="P307" s="212"/>
      <c r="Q307" s="212"/>
      <c r="R307" s="215"/>
      <c r="T307" s="217"/>
      <c r="U307" s="212"/>
      <c r="V307" s="212"/>
      <c r="W307" s="212"/>
      <c r="X307" s="212"/>
      <c r="Y307" s="212"/>
      <c r="Z307" s="212"/>
      <c r="AA307" s="218"/>
      <c r="AT307" s="219" t="s">
        <v>168</v>
      </c>
      <c r="AU307" s="219" t="s">
        <v>114</v>
      </c>
      <c r="AV307" s="216" t="s">
        <v>83</v>
      </c>
      <c r="AW307" s="216" t="s">
        <v>33</v>
      </c>
      <c r="AX307" s="216" t="s">
        <v>75</v>
      </c>
      <c r="AY307" s="219" t="s">
        <v>160</v>
      </c>
    </row>
    <row r="308" spans="2:51" s="225" customFormat="1" ht="20.5" customHeight="1">
      <c r="B308" s="220"/>
      <c r="C308" s="395"/>
      <c r="D308" s="395"/>
      <c r="E308" s="396" t="s">
        <v>5</v>
      </c>
      <c r="F308" s="397" t="s">
        <v>666</v>
      </c>
      <c r="G308" s="398"/>
      <c r="H308" s="398"/>
      <c r="I308" s="398"/>
      <c r="J308" s="395"/>
      <c r="K308" s="399">
        <v>84.64</v>
      </c>
      <c r="L308" s="221"/>
      <c r="M308" s="221"/>
      <c r="N308" s="221"/>
      <c r="O308" s="221"/>
      <c r="P308" s="221"/>
      <c r="Q308" s="221"/>
      <c r="R308" s="224"/>
      <c r="T308" s="226"/>
      <c r="U308" s="221"/>
      <c r="V308" s="221"/>
      <c r="W308" s="221"/>
      <c r="X308" s="221"/>
      <c r="Y308" s="221"/>
      <c r="Z308" s="221"/>
      <c r="AA308" s="227"/>
      <c r="AT308" s="228" t="s">
        <v>168</v>
      </c>
      <c r="AU308" s="228" t="s">
        <v>114</v>
      </c>
      <c r="AV308" s="225" t="s">
        <v>114</v>
      </c>
      <c r="AW308" s="225" t="s">
        <v>33</v>
      </c>
      <c r="AX308" s="225" t="s">
        <v>75</v>
      </c>
      <c r="AY308" s="228" t="s">
        <v>160</v>
      </c>
    </row>
    <row r="309" spans="2:51" s="225" customFormat="1" ht="20.5" customHeight="1">
      <c r="B309" s="220"/>
      <c r="C309" s="395"/>
      <c r="D309" s="395"/>
      <c r="E309" s="396" t="s">
        <v>5</v>
      </c>
      <c r="F309" s="397" t="s">
        <v>667</v>
      </c>
      <c r="G309" s="398"/>
      <c r="H309" s="398"/>
      <c r="I309" s="398"/>
      <c r="J309" s="395"/>
      <c r="K309" s="399">
        <v>55.269</v>
      </c>
      <c r="L309" s="221"/>
      <c r="M309" s="221"/>
      <c r="N309" s="221"/>
      <c r="O309" s="221"/>
      <c r="P309" s="221"/>
      <c r="Q309" s="221"/>
      <c r="R309" s="224"/>
      <c r="T309" s="226"/>
      <c r="U309" s="221"/>
      <c r="V309" s="221"/>
      <c r="W309" s="221"/>
      <c r="X309" s="221"/>
      <c r="Y309" s="221"/>
      <c r="Z309" s="221"/>
      <c r="AA309" s="227"/>
      <c r="AT309" s="228" t="s">
        <v>168</v>
      </c>
      <c r="AU309" s="228" t="s">
        <v>114</v>
      </c>
      <c r="AV309" s="225" t="s">
        <v>114</v>
      </c>
      <c r="AW309" s="225" t="s">
        <v>33</v>
      </c>
      <c r="AX309" s="225" t="s">
        <v>75</v>
      </c>
      <c r="AY309" s="228" t="s">
        <v>160</v>
      </c>
    </row>
    <row r="310" spans="2:51" s="243" customFormat="1" ht="20.5" customHeight="1">
      <c r="B310" s="238"/>
      <c r="C310" s="405"/>
      <c r="D310" s="405"/>
      <c r="E310" s="406" t="s">
        <v>5</v>
      </c>
      <c r="F310" s="407" t="s">
        <v>197</v>
      </c>
      <c r="G310" s="408"/>
      <c r="H310" s="408"/>
      <c r="I310" s="408"/>
      <c r="J310" s="405"/>
      <c r="K310" s="409">
        <v>139.909</v>
      </c>
      <c r="L310" s="239"/>
      <c r="M310" s="239"/>
      <c r="N310" s="239"/>
      <c r="O310" s="239"/>
      <c r="P310" s="239"/>
      <c r="Q310" s="239"/>
      <c r="R310" s="242"/>
      <c r="T310" s="244"/>
      <c r="U310" s="239"/>
      <c r="V310" s="239"/>
      <c r="W310" s="239"/>
      <c r="X310" s="239"/>
      <c r="Y310" s="239"/>
      <c r="Z310" s="239"/>
      <c r="AA310" s="245"/>
      <c r="AT310" s="246" t="s">
        <v>168</v>
      </c>
      <c r="AU310" s="246" t="s">
        <v>114</v>
      </c>
      <c r="AV310" s="243" t="s">
        <v>175</v>
      </c>
      <c r="AW310" s="243" t="s">
        <v>33</v>
      </c>
      <c r="AX310" s="243" t="s">
        <v>75</v>
      </c>
      <c r="AY310" s="246" t="s">
        <v>160</v>
      </c>
    </row>
    <row r="311" spans="2:51" s="234" customFormat="1" ht="20.5" customHeight="1">
      <c r="B311" s="229"/>
      <c r="C311" s="400"/>
      <c r="D311" s="400"/>
      <c r="E311" s="401" t="s">
        <v>5</v>
      </c>
      <c r="F311" s="402" t="s">
        <v>170</v>
      </c>
      <c r="G311" s="403"/>
      <c r="H311" s="403"/>
      <c r="I311" s="403"/>
      <c r="J311" s="400"/>
      <c r="K311" s="404">
        <v>271.032</v>
      </c>
      <c r="L311" s="230"/>
      <c r="M311" s="230"/>
      <c r="N311" s="230"/>
      <c r="O311" s="230"/>
      <c r="P311" s="230"/>
      <c r="Q311" s="230"/>
      <c r="R311" s="233"/>
      <c r="T311" s="235"/>
      <c r="U311" s="230"/>
      <c r="V311" s="230"/>
      <c r="W311" s="230"/>
      <c r="X311" s="230"/>
      <c r="Y311" s="230"/>
      <c r="Z311" s="230"/>
      <c r="AA311" s="236"/>
      <c r="AT311" s="237" t="s">
        <v>168</v>
      </c>
      <c r="AU311" s="237" t="s">
        <v>114</v>
      </c>
      <c r="AV311" s="234" t="s">
        <v>165</v>
      </c>
      <c r="AW311" s="234" t="s">
        <v>33</v>
      </c>
      <c r="AX311" s="234" t="s">
        <v>83</v>
      </c>
      <c r="AY311" s="237" t="s">
        <v>160</v>
      </c>
    </row>
    <row r="312" spans="2:65" s="126" customFormat="1" ht="28.95" customHeight="1">
      <c r="B312" s="127"/>
      <c r="C312" s="383" t="s">
        <v>249</v>
      </c>
      <c r="D312" s="383" t="s">
        <v>161</v>
      </c>
      <c r="E312" s="384" t="s">
        <v>722</v>
      </c>
      <c r="F312" s="385" t="s">
        <v>723</v>
      </c>
      <c r="G312" s="385"/>
      <c r="H312" s="385"/>
      <c r="I312" s="385"/>
      <c r="J312" s="386" t="s">
        <v>182</v>
      </c>
      <c r="K312" s="387">
        <v>227.745</v>
      </c>
      <c r="L312" s="317">
        <v>0</v>
      </c>
      <c r="M312" s="317"/>
      <c r="N312" s="318">
        <f>ROUND(L312*K312,2)</f>
        <v>0</v>
      </c>
      <c r="O312" s="318"/>
      <c r="P312" s="318"/>
      <c r="Q312" s="318"/>
      <c r="R312" s="130"/>
      <c r="T312" s="207" t="s">
        <v>5</v>
      </c>
      <c r="U312" s="208" t="s">
        <v>40</v>
      </c>
      <c r="V312" s="128"/>
      <c r="W312" s="209">
        <f>V312*K312</f>
        <v>0</v>
      </c>
      <c r="X312" s="209">
        <v>0</v>
      </c>
      <c r="Y312" s="209">
        <f>X312*K312</f>
        <v>0</v>
      </c>
      <c r="Z312" s="209">
        <v>0</v>
      </c>
      <c r="AA312" s="210">
        <f>Z312*K312</f>
        <v>0</v>
      </c>
      <c r="AR312" s="117" t="s">
        <v>165</v>
      </c>
      <c r="AT312" s="117" t="s">
        <v>161</v>
      </c>
      <c r="AU312" s="117" t="s">
        <v>114</v>
      </c>
      <c r="AY312" s="117" t="s">
        <v>160</v>
      </c>
      <c r="BE312" s="174">
        <f>IF(U312="základní",N312,0)</f>
        <v>0</v>
      </c>
      <c r="BF312" s="174">
        <f>IF(U312="snížená",N312,0)</f>
        <v>0</v>
      </c>
      <c r="BG312" s="174">
        <f>IF(U312="zákl. přenesená",N312,0)</f>
        <v>0</v>
      </c>
      <c r="BH312" s="174">
        <f>IF(U312="sníž. přenesená",N312,0)</f>
        <v>0</v>
      </c>
      <c r="BI312" s="174">
        <f>IF(U312="nulová",N312,0)</f>
        <v>0</v>
      </c>
      <c r="BJ312" s="117" t="s">
        <v>83</v>
      </c>
      <c r="BK312" s="174">
        <f>ROUND(L312*K312,2)</f>
        <v>0</v>
      </c>
      <c r="BL312" s="117" t="s">
        <v>165</v>
      </c>
      <c r="BM312" s="117" t="s">
        <v>724</v>
      </c>
    </row>
    <row r="313" spans="2:51" s="216" customFormat="1" ht="20.5" customHeight="1">
      <c r="B313" s="211"/>
      <c r="C313" s="388"/>
      <c r="D313" s="388"/>
      <c r="E313" s="389" t="s">
        <v>5</v>
      </c>
      <c r="F313" s="390" t="s">
        <v>657</v>
      </c>
      <c r="G313" s="391"/>
      <c r="H313" s="391"/>
      <c r="I313" s="391"/>
      <c r="J313" s="388"/>
      <c r="K313" s="392" t="s">
        <v>5</v>
      </c>
      <c r="L313" s="212"/>
      <c r="M313" s="212"/>
      <c r="N313" s="212"/>
      <c r="O313" s="212"/>
      <c r="P313" s="212"/>
      <c r="Q313" s="212"/>
      <c r="R313" s="215"/>
      <c r="T313" s="217"/>
      <c r="U313" s="212"/>
      <c r="V313" s="212"/>
      <c r="W313" s="212"/>
      <c r="X313" s="212"/>
      <c r="Y313" s="212"/>
      <c r="Z313" s="212"/>
      <c r="AA313" s="218"/>
      <c r="AT313" s="219" t="s">
        <v>168</v>
      </c>
      <c r="AU313" s="219" t="s">
        <v>114</v>
      </c>
      <c r="AV313" s="216" t="s">
        <v>83</v>
      </c>
      <c r="AW313" s="216" t="s">
        <v>33</v>
      </c>
      <c r="AX313" s="216" t="s">
        <v>75</v>
      </c>
      <c r="AY313" s="219" t="s">
        <v>160</v>
      </c>
    </row>
    <row r="314" spans="2:51" s="216" customFormat="1" ht="20.5" customHeight="1">
      <c r="B314" s="211"/>
      <c r="C314" s="388"/>
      <c r="D314" s="388"/>
      <c r="E314" s="389" t="s">
        <v>5</v>
      </c>
      <c r="F314" s="393" t="s">
        <v>191</v>
      </c>
      <c r="G314" s="394"/>
      <c r="H314" s="394"/>
      <c r="I314" s="394"/>
      <c r="J314" s="388"/>
      <c r="K314" s="392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16" customFormat="1" ht="20.5" customHeight="1">
      <c r="B315" s="211"/>
      <c r="C315" s="388"/>
      <c r="D315" s="388"/>
      <c r="E315" s="389" t="s">
        <v>5</v>
      </c>
      <c r="F315" s="393" t="s">
        <v>613</v>
      </c>
      <c r="G315" s="394"/>
      <c r="H315" s="394"/>
      <c r="I315" s="394"/>
      <c r="J315" s="388"/>
      <c r="K315" s="392" t="s">
        <v>5</v>
      </c>
      <c r="L315" s="212"/>
      <c r="M315" s="212"/>
      <c r="N315" s="212"/>
      <c r="O315" s="212"/>
      <c r="P315" s="212"/>
      <c r="Q315" s="212"/>
      <c r="R315" s="215"/>
      <c r="T315" s="217"/>
      <c r="U315" s="212"/>
      <c r="V315" s="212"/>
      <c r="W315" s="212"/>
      <c r="X315" s="212"/>
      <c r="Y315" s="212"/>
      <c r="Z315" s="212"/>
      <c r="AA315" s="218"/>
      <c r="AT315" s="219" t="s">
        <v>168</v>
      </c>
      <c r="AU315" s="219" t="s">
        <v>114</v>
      </c>
      <c r="AV315" s="216" t="s">
        <v>83</v>
      </c>
      <c r="AW315" s="216" t="s">
        <v>33</v>
      </c>
      <c r="AX315" s="216" t="s">
        <v>75</v>
      </c>
      <c r="AY315" s="219" t="s">
        <v>160</v>
      </c>
    </row>
    <row r="316" spans="2:51" s="225" customFormat="1" ht="20.5" customHeight="1">
      <c r="B316" s="220"/>
      <c r="C316" s="395"/>
      <c r="D316" s="395"/>
      <c r="E316" s="396" t="s">
        <v>5</v>
      </c>
      <c r="F316" s="397" t="s">
        <v>658</v>
      </c>
      <c r="G316" s="398"/>
      <c r="H316" s="398"/>
      <c r="I316" s="398"/>
      <c r="J316" s="395"/>
      <c r="K316" s="399">
        <v>27.033</v>
      </c>
      <c r="L316" s="221"/>
      <c r="M316" s="221"/>
      <c r="N316" s="221"/>
      <c r="O316" s="221"/>
      <c r="P316" s="221"/>
      <c r="Q316" s="221"/>
      <c r="R316" s="224"/>
      <c r="T316" s="226"/>
      <c r="U316" s="221"/>
      <c r="V316" s="221"/>
      <c r="W316" s="221"/>
      <c r="X316" s="221"/>
      <c r="Y316" s="221"/>
      <c r="Z316" s="221"/>
      <c r="AA316" s="227"/>
      <c r="AT316" s="228" t="s">
        <v>168</v>
      </c>
      <c r="AU316" s="228" t="s">
        <v>114</v>
      </c>
      <c r="AV316" s="225" t="s">
        <v>114</v>
      </c>
      <c r="AW316" s="225" t="s">
        <v>33</v>
      </c>
      <c r="AX316" s="225" t="s">
        <v>75</v>
      </c>
      <c r="AY316" s="228" t="s">
        <v>160</v>
      </c>
    </row>
    <row r="317" spans="2:51" s="216" customFormat="1" ht="20.5" customHeight="1">
      <c r="B317" s="211"/>
      <c r="C317" s="388"/>
      <c r="D317" s="388"/>
      <c r="E317" s="389" t="s">
        <v>5</v>
      </c>
      <c r="F317" s="393" t="s">
        <v>611</v>
      </c>
      <c r="G317" s="394"/>
      <c r="H317" s="394"/>
      <c r="I317" s="394"/>
      <c r="J317" s="388"/>
      <c r="K317" s="392" t="s">
        <v>5</v>
      </c>
      <c r="L317" s="212"/>
      <c r="M317" s="212"/>
      <c r="N317" s="212"/>
      <c r="O317" s="212"/>
      <c r="P317" s="212"/>
      <c r="Q317" s="212"/>
      <c r="R317" s="215"/>
      <c r="T317" s="217"/>
      <c r="U317" s="212"/>
      <c r="V317" s="212"/>
      <c r="W317" s="212"/>
      <c r="X317" s="212"/>
      <c r="Y317" s="212"/>
      <c r="Z317" s="212"/>
      <c r="AA317" s="218"/>
      <c r="AT317" s="219" t="s">
        <v>168</v>
      </c>
      <c r="AU317" s="219" t="s">
        <v>114</v>
      </c>
      <c r="AV317" s="216" t="s">
        <v>83</v>
      </c>
      <c r="AW317" s="216" t="s">
        <v>33</v>
      </c>
      <c r="AX317" s="216" t="s">
        <v>75</v>
      </c>
      <c r="AY317" s="219" t="s">
        <v>160</v>
      </c>
    </row>
    <row r="318" spans="2:51" s="225" customFormat="1" ht="20.5" customHeight="1">
      <c r="B318" s="220"/>
      <c r="C318" s="395"/>
      <c r="D318" s="395"/>
      <c r="E318" s="396" t="s">
        <v>5</v>
      </c>
      <c r="F318" s="397" t="s">
        <v>725</v>
      </c>
      <c r="G318" s="398"/>
      <c r="H318" s="398"/>
      <c r="I318" s="398"/>
      <c r="J318" s="395"/>
      <c r="K318" s="399">
        <v>200.712</v>
      </c>
      <c r="L318" s="221"/>
      <c r="M318" s="221"/>
      <c r="N318" s="221"/>
      <c r="O318" s="221"/>
      <c r="P318" s="221"/>
      <c r="Q318" s="221"/>
      <c r="R318" s="224"/>
      <c r="T318" s="226"/>
      <c r="U318" s="221"/>
      <c r="V318" s="221"/>
      <c r="W318" s="221"/>
      <c r="X318" s="221"/>
      <c r="Y318" s="221"/>
      <c r="Z318" s="221"/>
      <c r="AA318" s="227"/>
      <c r="AT318" s="228" t="s">
        <v>168</v>
      </c>
      <c r="AU318" s="228" t="s">
        <v>114</v>
      </c>
      <c r="AV318" s="225" t="s">
        <v>114</v>
      </c>
      <c r="AW318" s="225" t="s">
        <v>33</v>
      </c>
      <c r="AX318" s="225" t="s">
        <v>75</v>
      </c>
      <c r="AY318" s="228" t="s">
        <v>160</v>
      </c>
    </row>
    <row r="319" spans="2:51" s="243" customFormat="1" ht="20.5" customHeight="1">
      <c r="B319" s="238"/>
      <c r="C319" s="405"/>
      <c r="D319" s="405"/>
      <c r="E319" s="406" t="s">
        <v>5</v>
      </c>
      <c r="F319" s="407" t="s">
        <v>197</v>
      </c>
      <c r="G319" s="408"/>
      <c r="H319" s="408"/>
      <c r="I319" s="408"/>
      <c r="J319" s="405"/>
      <c r="K319" s="409">
        <v>227.745</v>
      </c>
      <c r="L319" s="239"/>
      <c r="M319" s="239"/>
      <c r="N319" s="239"/>
      <c r="O319" s="239"/>
      <c r="P319" s="239"/>
      <c r="Q319" s="239"/>
      <c r="R319" s="242"/>
      <c r="T319" s="244"/>
      <c r="U319" s="239"/>
      <c r="V319" s="239"/>
      <c r="W319" s="239"/>
      <c r="X319" s="239"/>
      <c r="Y319" s="239"/>
      <c r="Z319" s="239"/>
      <c r="AA319" s="245"/>
      <c r="AT319" s="246" t="s">
        <v>168</v>
      </c>
      <c r="AU319" s="246" t="s">
        <v>114</v>
      </c>
      <c r="AV319" s="243" t="s">
        <v>175</v>
      </c>
      <c r="AW319" s="243" t="s">
        <v>33</v>
      </c>
      <c r="AX319" s="243" t="s">
        <v>75</v>
      </c>
      <c r="AY319" s="246" t="s">
        <v>160</v>
      </c>
    </row>
    <row r="320" spans="2:51" s="234" customFormat="1" ht="20.5" customHeight="1">
      <c r="B320" s="229"/>
      <c r="C320" s="400"/>
      <c r="D320" s="400"/>
      <c r="E320" s="401" t="s">
        <v>5</v>
      </c>
      <c r="F320" s="402" t="s">
        <v>170</v>
      </c>
      <c r="G320" s="403"/>
      <c r="H320" s="403"/>
      <c r="I320" s="403"/>
      <c r="J320" s="400"/>
      <c r="K320" s="404">
        <v>227.745</v>
      </c>
      <c r="L320" s="230"/>
      <c r="M320" s="230"/>
      <c r="N320" s="230"/>
      <c r="O320" s="230"/>
      <c r="P320" s="230"/>
      <c r="Q320" s="230"/>
      <c r="R320" s="233"/>
      <c r="T320" s="235"/>
      <c r="U320" s="230"/>
      <c r="V320" s="230"/>
      <c r="W320" s="230"/>
      <c r="X320" s="230"/>
      <c r="Y320" s="230"/>
      <c r="Z320" s="230"/>
      <c r="AA320" s="236"/>
      <c r="AT320" s="237" t="s">
        <v>168</v>
      </c>
      <c r="AU320" s="237" t="s">
        <v>114</v>
      </c>
      <c r="AV320" s="234" t="s">
        <v>165</v>
      </c>
      <c r="AW320" s="234" t="s">
        <v>33</v>
      </c>
      <c r="AX320" s="234" t="s">
        <v>83</v>
      </c>
      <c r="AY320" s="237" t="s">
        <v>160</v>
      </c>
    </row>
    <row r="321" spans="2:65" s="126" customFormat="1" ht="28.95" customHeight="1">
      <c r="B321" s="127"/>
      <c r="C321" s="383" t="s">
        <v>11</v>
      </c>
      <c r="D321" s="383" t="s">
        <v>161</v>
      </c>
      <c r="E321" s="384" t="s">
        <v>726</v>
      </c>
      <c r="F321" s="385" t="s">
        <v>727</v>
      </c>
      <c r="G321" s="385"/>
      <c r="H321" s="385"/>
      <c r="I321" s="385"/>
      <c r="J321" s="386" t="s">
        <v>182</v>
      </c>
      <c r="K321" s="387">
        <v>250.575</v>
      </c>
      <c r="L321" s="317">
        <v>0</v>
      </c>
      <c r="M321" s="317"/>
      <c r="N321" s="318">
        <f>ROUND(L321*K321,2)</f>
        <v>0</v>
      </c>
      <c r="O321" s="318"/>
      <c r="P321" s="318"/>
      <c r="Q321" s="318"/>
      <c r="R321" s="130"/>
      <c r="T321" s="207" t="s">
        <v>5</v>
      </c>
      <c r="U321" s="208" t="s">
        <v>40</v>
      </c>
      <c r="V321" s="128"/>
      <c r="W321" s="209">
        <f>V321*K321</f>
        <v>0</v>
      </c>
      <c r="X321" s="209">
        <v>0</v>
      </c>
      <c r="Y321" s="209">
        <f>X321*K321</f>
        <v>0</v>
      </c>
      <c r="Z321" s="209">
        <v>0</v>
      </c>
      <c r="AA321" s="210">
        <f>Z321*K321</f>
        <v>0</v>
      </c>
      <c r="AR321" s="117" t="s">
        <v>165</v>
      </c>
      <c r="AT321" s="117" t="s">
        <v>161</v>
      </c>
      <c r="AU321" s="117" t="s">
        <v>114</v>
      </c>
      <c r="AY321" s="117" t="s">
        <v>160</v>
      </c>
      <c r="BE321" s="174">
        <f>IF(U321="základní",N321,0)</f>
        <v>0</v>
      </c>
      <c r="BF321" s="174">
        <f>IF(U321="snížená",N321,0)</f>
        <v>0</v>
      </c>
      <c r="BG321" s="174">
        <f>IF(U321="zákl. přenesená",N321,0)</f>
        <v>0</v>
      </c>
      <c r="BH321" s="174">
        <f>IF(U321="sníž. přenesená",N321,0)</f>
        <v>0</v>
      </c>
      <c r="BI321" s="174">
        <f>IF(U321="nulová",N321,0)</f>
        <v>0</v>
      </c>
      <c r="BJ321" s="117" t="s">
        <v>83</v>
      </c>
      <c r="BK321" s="174">
        <f>ROUND(L321*K321,2)</f>
        <v>0</v>
      </c>
      <c r="BL321" s="117" t="s">
        <v>165</v>
      </c>
      <c r="BM321" s="117" t="s">
        <v>728</v>
      </c>
    </row>
    <row r="322" spans="2:51" s="216" customFormat="1" ht="20.5" customHeight="1">
      <c r="B322" s="211"/>
      <c r="C322" s="388"/>
      <c r="D322" s="388"/>
      <c r="E322" s="389" t="s">
        <v>5</v>
      </c>
      <c r="F322" s="390" t="s">
        <v>657</v>
      </c>
      <c r="G322" s="391"/>
      <c r="H322" s="391"/>
      <c r="I322" s="391"/>
      <c r="J322" s="388"/>
      <c r="K322" s="392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16" customFormat="1" ht="20.5" customHeight="1">
      <c r="B323" s="211"/>
      <c r="C323" s="388"/>
      <c r="D323" s="388"/>
      <c r="E323" s="389" t="s">
        <v>5</v>
      </c>
      <c r="F323" s="393" t="s">
        <v>191</v>
      </c>
      <c r="G323" s="394"/>
      <c r="H323" s="394"/>
      <c r="I323" s="394"/>
      <c r="J323" s="388"/>
      <c r="K323" s="392" t="s">
        <v>5</v>
      </c>
      <c r="L323" s="212"/>
      <c r="M323" s="212"/>
      <c r="N323" s="212"/>
      <c r="O323" s="212"/>
      <c r="P323" s="212"/>
      <c r="Q323" s="212"/>
      <c r="R323" s="215"/>
      <c r="T323" s="217"/>
      <c r="U323" s="212"/>
      <c r="V323" s="212"/>
      <c r="W323" s="212"/>
      <c r="X323" s="212"/>
      <c r="Y323" s="212"/>
      <c r="Z323" s="212"/>
      <c r="AA323" s="218"/>
      <c r="AT323" s="219" t="s">
        <v>168</v>
      </c>
      <c r="AU323" s="219" t="s">
        <v>114</v>
      </c>
      <c r="AV323" s="216" t="s">
        <v>83</v>
      </c>
      <c r="AW323" s="216" t="s">
        <v>33</v>
      </c>
      <c r="AX323" s="216" t="s">
        <v>75</v>
      </c>
      <c r="AY323" s="219" t="s">
        <v>160</v>
      </c>
    </row>
    <row r="324" spans="2:51" s="216" customFormat="1" ht="20.5" customHeight="1">
      <c r="B324" s="211"/>
      <c r="C324" s="388"/>
      <c r="D324" s="388"/>
      <c r="E324" s="389" t="s">
        <v>5</v>
      </c>
      <c r="F324" s="393" t="s">
        <v>613</v>
      </c>
      <c r="G324" s="394"/>
      <c r="H324" s="394"/>
      <c r="I324" s="394"/>
      <c r="J324" s="388"/>
      <c r="K324" s="392" t="s">
        <v>5</v>
      </c>
      <c r="L324" s="212"/>
      <c r="M324" s="212"/>
      <c r="N324" s="212"/>
      <c r="O324" s="212"/>
      <c r="P324" s="212"/>
      <c r="Q324" s="212"/>
      <c r="R324" s="215"/>
      <c r="T324" s="217"/>
      <c r="U324" s="212"/>
      <c r="V324" s="212"/>
      <c r="W324" s="212"/>
      <c r="X324" s="212"/>
      <c r="Y324" s="212"/>
      <c r="Z324" s="212"/>
      <c r="AA324" s="218"/>
      <c r="AT324" s="219" t="s">
        <v>168</v>
      </c>
      <c r="AU324" s="219" t="s">
        <v>114</v>
      </c>
      <c r="AV324" s="216" t="s">
        <v>83</v>
      </c>
      <c r="AW324" s="216" t="s">
        <v>33</v>
      </c>
      <c r="AX324" s="216" t="s">
        <v>75</v>
      </c>
      <c r="AY324" s="219" t="s">
        <v>160</v>
      </c>
    </row>
    <row r="325" spans="2:51" s="225" customFormat="1" ht="20.5" customHeight="1">
      <c r="B325" s="220"/>
      <c r="C325" s="395"/>
      <c r="D325" s="395"/>
      <c r="E325" s="396" t="s">
        <v>5</v>
      </c>
      <c r="F325" s="397" t="s">
        <v>659</v>
      </c>
      <c r="G325" s="398"/>
      <c r="H325" s="398"/>
      <c r="I325" s="398"/>
      <c r="J325" s="395"/>
      <c r="K325" s="399">
        <v>57.631</v>
      </c>
      <c r="L325" s="221"/>
      <c r="M325" s="221"/>
      <c r="N325" s="221"/>
      <c r="O325" s="221"/>
      <c r="P325" s="221"/>
      <c r="Q325" s="221"/>
      <c r="R325" s="224"/>
      <c r="T325" s="226"/>
      <c r="U325" s="221"/>
      <c r="V325" s="221"/>
      <c r="W325" s="221"/>
      <c r="X325" s="221"/>
      <c r="Y325" s="221"/>
      <c r="Z325" s="221"/>
      <c r="AA325" s="227"/>
      <c r="AT325" s="228" t="s">
        <v>168</v>
      </c>
      <c r="AU325" s="228" t="s">
        <v>114</v>
      </c>
      <c r="AV325" s="225" t="s">
        <v>114</v>
      </c>
      <c r="AW325" s="225" t="s">
        <v>33</v>
      </c>
      <c r="AX325" s="225" t="s">
        <v>75</v>
      </c>
      <c r="AY325" s="228" t="s">
        <v>160</v>
      </c>
    </row>
    <row r="326" spans="2:51" s="216" customFormat="1" ht="20.5" customHeight="1">
      <c r="B326" s="211"/>
      <c r="C326" s="388"/>
      <c r="D326" s="388"/>
      <c r="E326" s="389" t="s">
        <v>5</v>
      </c>
      <c r="F326" s="393" t="s">
        <v>611</v>
      </c>
      <c r="G326" s="394"/>
      <c r="H326" s="394"/>
      <c r="I326" s="394"/>
      <c r="J326" s="388"/>
      <c r="K326" s="392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395"/>
      <c r="D327" s="395"/>
      <c r="E327" s="396" t="s">
        <v>5</v>
      </c>
      <c r="F327" s="397" t="s">
        <v>729</v>
      </c>
      <c r="G327" s="398"/>
      <c r="H327" s="398"/>
      <c r="I327" s="398"/>
      <c r="J327" s="395"/>
      <c r="K327" s="399">
        <v>74.414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75</v>
      </c>
      <c r="AY327" s="228" t="s">
        <v>160</v>
      </c>
    </row>
    <row r="328" spans="2:51" s="243" customFormat="1" ht="20.5" customHeight="1">
      <c r="B328" s="238"/>
      <c r="C328" s="405"/>
      <c r="D328" s="405"/>
      <c r="E328" s="406" t="s">
        <v>5</v>
      </c>
      <c r="F328" s="407" t="s">
        <v>197</v>
      </c>
      <c r="G328" s="408"/>
      <c r="H328" s="408"/>
      <c r="I328" s="408"/>
      <c r="J328" s="405"/>
      <c r="K328" s="409">
        <v>132.045</v>
      </c>
      <c r="L328" s="239"/>
      <c r="M328" s="239"/>
      <c r="N328" s="239"/>
      <c r="O328" s="239"/>
      <c r="P328" s="239"/>
      <c r="Q328" s="239"/>
      <c r="R328" s="242"/>
      <c r="T328" s="244"/>
      <c r="U328" s="239"/>
      <c r="V328" s="239"/>
      <c r="W328" s="239"/>
      <c r="X328" s="239"/>
      <c r="Y328" s="239"/>
      <c r="Z328" s="239"/>
      <c r="AA328" s="245"/>
      <c r="AT328" s="246" t="s">
        <v>168</v>
      </c>
      <c r="AU328" s="246" t="s">
        <v>114</v>
      </c>
      <c r="AV328" s="243" t="s">
        <v>175</v>
      </c>
      <c r="AW328" s="243" t="s">
        <v>33</v>
      </c>
      <c r="AX328" s="243" t="s">
        <v>75</v>
      </c>
      <c r="AY328" s="246" t="s">
        <v>160</v>
      </c>
    </row>
    <row r="329" spans="2:51" s="216" customFormat="1" ht="20.5" customHeight="1">
      <c r="B329" s="211"/>
      <c r="C329" s="388"/>
      <c r="D329" s="388"/>
      <c r="E329" s="389" t="s">
        <v>5</v>
      </c>
      <c r="F329" s="393" t="s">
        <v>211</v>
      </c>
      <c r="G329" s="394"/>
      <c r="H329" s="394"/>
      <c r="I329" s="394"/>
      <c r="J329" s="388"/>
      <c r="K329" s="392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16" customFormat="1" ht="20.5" customHeight="1">
      <c r="B330" s="211"/>
      <c r="C330" s="388"/>
      <c r="D330" s="388"/>
      <c r="E330" s="389" t="s">
        <v>5</v>
      </c>
      <c r="F330" s="393" t="s">
        <v>613</v>
      </c>
      <c r="G330" s="394"/>
      <c r="H330" s="394"/>
      <c r="I330" s="394"/>
      <c r="J330" s="388"/>
      <c r="K330" s="392" t="s">
        <v>5</v>
      </c>
      <c r="L330" s="212"/>
      <c r="M330" s="212"/>
      <c r="N330" s="212"/>
      <c r="O330" s="212"/>
      <c r="P330" s="212"/>
      <c r="Q330" s="212"/>
      <c r="R330" s="215"/>
      <c r="T330" s="217"/>
      <c r="U330" s="212"/>
      <c r="V330" s="212"/>
      <c r="W330" s="212"/>
      <c r="X330" s="212"/>
      <c r="Y330" s="212"/>
      <c r="Z330" s="212"/>
      <c r="AA330" s="218"/>
      <c r="AT330" s="219" t="s">
        <v>168</v>
      </c>
      <c r="AU330" s="219" t="s">
        <v>114</v>
      </c>
      <c r="AV330" s="216" t="s">
        <v>83</v>
      </c>
      <c r="AW330" s="216" t="s">
        <v>33</v>
      </c>
      <c r="AX330" s="216" t="s">
        <v>75</v>
      </c>
      <c r="AY330" s="219" t="s">
        <v>160</v>
      </c>
    </row>
    <row r="331" spans="2:51" s="225" customFormat="1" ht="20.5" customHeight="1">
      <c r="B331" s="220"/>
      <c r="C331" s="395"/>
      <c r="D331" s="395"/>
      <c r="E331" s="396" t="s">
        <v>5</v>
      </c>
      <c r="F331" s="397" t="s">
        <v>730</v>
      </c>
      <c r="G331" s="398"/>
      <c r="H331" s="398"/>
      <c r="I331" s="398"/>
      <c r="J331" s="395"/>
      <c r="K331" s="399">
        <v>118.53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75</v>
      </c>
      <c r="AY331" s="228" t="s">
        <v>160</v>
      </c>
    </row>
    <row r="332" spans="2:51" s="243" customFormat="1" ht="20.5" customHeight="1">
      <c r="B332" s="238"/>
      <c r="C332" s="405"/>
      <c r="D332" s="405"/>
      <c r="E332" s="406" t="s">
        <v>5</v>
      </c>
      <c r="F332" s="407" t="s">
        <v>197</v>
      </c>
      <c r="G332" s="408"/>
      <c r="H332" s="408"/>
      <c r="I332" s="408"/>
      <c r="J332" s="405"/>
      <c r="K332" s="409">
        <v>118.53</v>
      </c>
      <c r="L332" s="239"/>
      <c r="M332" s="239"/>
      <c r="N332" s="239"/>
      <c r="O332" s="239"/>
      <c r="P332" s="239"/>
      <c r="Q332" s="239"/>
      <c r="R332" s="242"/>
      <c r="T332" s="244"/>
      <c r="U332" s="239"/>
      <c r="V332" s="239"/>
      <c r="W332" s="239"/>
      <c r="X332" s="239"/>
      <c r="Y332" s="239"/>
      <c r="Z332" s="239"/>
      <c r="AA332" s="245"/>
      <c r="AT332" s="246" t="s">
        <v>168</v>
      </c>
      <c r="AU332" s="246" t="s">
        <v>114</v>
      </c>
      <c r="AV332" s="243" t="s">
        <v>175</v>
      </c>
      <c r="AW332" s="243" t="s">
        <v>33</v>
      </c>
      <c r="AX332" s="243" t="s">
        <v>75</v>
      </c>
      <c r="AY332" s="246" t="s">
        <v>160</v>
      </c>
    </row>
    <row r="333" spans="2:51" s="234" customFormat="1" ht="20.5" customHeight="1">
      <c r="B333" s="229"/>
      <c r="C333" s="400"/>
      <c r="D333" s="400"/>
      <c r="E333" s="401" t="s">
        <v>5</v>
      </c>
      <c r="F333" s="402" t="s">
        <v>170</v>
      </c>
      <c r="G333" s="403"/>
      <c r="H333" s="403"/>
      <c r="I333" s="403"/>
      <c r="J333" s="400"/>
      <c r="K333" s="404">
        <v>250.575</v>
      </c>
      <c r="L333" s="230"/>
      <c r="M333" s="230"/>
      <c r="N333" s="230"/>
      <c r="O333" s="230"/>
      <c r="P333" s="230"/>
      <c r="Q333" s="230"/>
      <c r="R333" s="233"/>
      <c r="T333" s="235"/>
      <c r="U333" s="230"/>
      <c r="V333" s="230"/>
      <c r="W333" s="230"/>
      <c r="X333" s="230"/>
      <c r="Y333" s="230"/>
      <c r="Z333" s="230"/>
      <c r="AA333" s="236"/>
      <c r="AT333" s="237" t="s">
        <v>168</v>
      </c>
      <c r="AU333" s="237" t="s">
        <v>114</v>
      </c>
      <c r="AV333" s="234" t="s">
        <v>165</v>
      </c>
      <c r="AW333" s="234" t="s">
        <v>33</v>
      </c>
      <c r="AX333" s="234" t="s">
        <v>83</v>
      </c>
      <c r="AY333" s="237" t="s">
        <v>160</v>
      </c>
    </row>
    <row r="334" spans="2:65" s="126" customFormat="1" ht="28.95" customHeight="1">
      <c r="B334" s="127"/>
      <c r="C334" s="383" t="s">
        <v>259</v>
      </c>
      <c r="D334" s="383" t="s">
        <v>161</v>
      </c>
      <c r="E334" s="384" t="s">
        <v>219</v>
      </c>
      <c r="F334" s="385" t="s">
        <v>220</v>
      </c>
      <c r="G334" s="385"/>
      <c r="H334" s="385"/>
      <c r="I334" s="385"/>
      <c r="J334" s="386" t="s">
        <v>182</v>
      </c>
      <c r="K334" s="387">
        <v>28.906</v>
      </c>
      <c r="L334" s="317">
        <v>0</v>
      </c>
      <c r="M334" s="317"/>
      <c r="N334" s="318">
        <f>ROUND(L334*K334,2)</f>
        <v>0</v>
      </c>
      <c r="O334" s="318"/>
      <c r="P334" s="318"/>
      <c r="Q334" s="318"/>
      <c r="R334" s="130"/>
      <c r="T334" s="207" t="s">
        <v>5</v>
      </c>
      <c r="U334" s="208" t="s">
        <v>40</v>
      </c>
      <c r="V334" s="128"/>
      <c r="W334" s="209">
        <f>V334*K334</f>
        <v>0</v>
      </c>
      <c r="X334" s="209">
        <v>0</v>
      </c>
      <c r="Y334" s="209">
        <f>X334*K334</f>
        <v>0</v>
      </c>
      <c r="Z334" s="209">
        <v>0</v>
      </c>
      <c r="AA334" s="210">
        <f>Z334*K334</f>
        <v>0</v>
      </c>
      <c r="AR334" s="117" t="s">
        <v>165</v>
      </c>
      <c r="AT334" s="117" t="s">
        <v>161</v>
      </c>
      <c r="AU334" s="117" t="s">
        <v>114</v>
      </c>
      <c r="AY334" s="117" t="s">
        <v>160</v>
      </c>
      <c r="BE334" s="174">
        <f>IF(U334="základní",N334,0)</f>
        <v>0</v>
      </c>
      <c r="BF334" s="174">
        <f>IF(U334="snížená",N334,0)</f>
        <v>0</v>
      </c>
      <c r="BG334" s="174">
        <f>IF(U334="zákl. přenesená",N334,0)</f>
        <v>0</v>
      </c>
      <c r="BH334" s="174">
        <f>IF(U334="sníž. přenesená",N334,0)</f>
        <v>0</v>
      </c>
      <c r="BI334" s="174">
        <f>IF(U334="nulová",N334,0)</f>
        <v>0</v>
      </c>
      <c r="BJ334" s="117" t="s">
        <v>83</v>
      </c>
      <c r="BK334" s="174">
        <f>ROUND(L334*K334,2)</f>
        <v>0</v>
      </c>
      <c r="BL334" s="117" t="s">
        <v>165</v>
      </c>
      <c r="BM334" s="117" t="s">
        <v>731</v>
      </c>
    </row>
    <row r="335" spans="2:51" s="216" customFormat="1" ht="28.95" customHeight="1">
      <c r="B335" s="211"/>
      <c r="C335" s="388"/>
      <c r="D335" s="388"/>
      <c r="E335" s="389" t="s">
        <v>5</v>
      </c>
      <c r="F335" s="390" t="s">
        <v>222</v>
      </c>
      <c r="G335" s="391"/>
      <c r="H335" s="391"/>
      <c r="I335" s="391"/>
      <c r="J335" s="388"/>
      <c r="K335" s="392" t="s">
        <v>5</v>
      </c>
      <c r="L335" s="212"/>
      <c r="M335" s="212"/>
      <c r="N335" s="212"/>
      <c r="O335" s="212"/>
      <c r="P335" s="212"/>
      <c r="Q335" s="212"/>
      <c r="R335" s="215"/>
      <c r="T335" s="217"/>
      <c r="U335" s="212"/>
      <c r="V335" s="212"/>
      <c r="W335" s="212"/>
      <c r="X335" s="212"/>
      <c r="Y335" s="212"/>
      <c r="Z335" s="212"/>
      <c r="AA335" s="218"/>
      <c r="AT335" s="219" t="s">
        <v>168</v>
      </c>
      <c r="AU335" s="219" t="s">
        <v>114</v>
      </c>
      <c r="AV335" s="216" t="s">
        <v>83</v>
      </c>
      <c r="AW335" s="216" t="s">
        <v>33</v>
      </c>
      <c r="AX335" s="216" t="s">
        <v>75</v>
      </c>
      <c r="AY335" s="219" t="s">
        <v>160</v>
      </c>
    </row>
    <row r="336" spans="2:51" s="216" customFormat="1" ht="20.5" customHeight="1">
      <c r="B336" s="211"/>
      <c r="C336" s="388"/>
      <c r="D336" s="388"/>
      <c r="E336" s="389" t="s">
        <v>5</v>
      </c>
      <c r="F336" s="393" t="s">
        <v>191</v>
      </c>
      <c r="G336" s="394"/>
      <c r="H336" s="394"/>
      <c r="I336" s="394"/>
      <c r="J336" s="388"/>
      <c r="K336" s="392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16" customFormat="1" ht="20.5" customHeight="1">
      <c r="B337" s="211"/>
      <c r="C337" s="388"/>
      <c r="D337" s="388"/>
      <c r="E337" s="389" t="s">
        <v>5</v>
      </c>
      <c r="F337" s="393" t="s">
        <v>611</v>
      </c>
      <c r="G337" s="394"/>
      <c r="H337" s="394"/>
      <c r="I337" s="394"/>
      <c r="J337" s="388"/>
      <c r="K337" s="392" t="s">
        <v>5</v>
      </c>
      <c r="L337" s="212"/>
      <c r="M337" s="212"/>
      <c r="N337" s="212"/>
      <c r="O337" s="212"/>
      <c r="P337" s="212"/>
      <c r="Q337" s="212"/>
      <c r="R337" s="215"/>
      <c r="T337" s="217"/>
      <c r="U337" s="212"/>
      <c r="V337" s="212"/>
      <c r="W337" s="212"/>
      <c r="X337" s="212"/>
      <c r="Y337" s="212"/>
      <c r="Z337" s="212"/>
      <c r="AA337" s="218"/>
      <c r="AT337" s="219" t="s">
        <v>168</v>
      </c>
      <c r="AU337" s="219" t="s">
        <v>114</v>
      </c>
      <c r="AV337" s="216" t="s">
        <v>83</v>
      </c>
      <c r="AW337" s="216" t="s">
        <v>33</v>
      </c>
      <c r="AX337" s="216" t="s">
        <v>75</v>
      </c>
      <c r="AY337" s="219" t="s">
        <v>160</v>
      </c>
    </row>
    <row r="338" spans="2:51" s="225" customFormat="1" ht="20.5" customHeight="1">
      <c r="B338" s="220"/>
      <c r="C338" s="395"/>
      <c r="D338" s="395"/>
      <c r="E338" s="396" t="s">
        <v>5</v>
      </c>
      <c r="F338" s="397" t="s">
        <v>612</v>
      </c>
      <c r="G338" s="398"/>
      <c r="H338" s="398"/>
      <c r="I338" s="398"/>
      <c r="J338" s="395"/>
      <c r="K338" s="399">
        <v>7.846</v>
      </c>
      <c r="L338" s="221"/>
      <c r="M338" s="221"/>
      <c r="N338" s="221"/>
      <c r="O338" s="221"/>
      <c r="P338" s="221"/>
      <c r="Q338" s="221"/>
      <c r="R338" s="224"/>
      <c r="T338" s="226"/>
      <c r="U338" s="221"/>
      <c r="V338" s="221"/>
      <c r="W338" s="221"/>
      <c r="X338" s="221"/>
      <c r="Y338" s="221"/>
      <c r="Z338" s="221"/>
      <c r="AA338" s="227"/>
      <c r="AT338" s="228" t="s">
        <v>168</v>
      </c>
      <c r="AU338" s="228" t="s">
        <v>114</v>
      </c>
      <c r="AV338" s="225" t="s">
        <v>114</v>
      </c>
      <c r="AW338" s="225" t="s">
        <v>33</v>
      </c>
      <c r="AX338" s="225" t="s">
        <v>75</v>
      </c>
      <c r="AY338" s="228" t="s">
        <v>160</v>
      </c>
    </row>
    <row r="339" spans="2:51" s="243" customFormat="1" ht="20.5" customHeight="1">
      <c r="B339" s="238"/>
      <c r="C339" s="405"/>
      <c r="D339" s="405"/>
      <c r="E339" s="406" t="s">
        <v>5</v>
      </c>
      <c r="F339" s="407" t="s">
        <v>197</v>
      </c>
      <c r="G339" s="408"/>
      <c r="H339" s="408"/>
      <c r="I339" s="408"/>
      <c r="J339" s="405"/>
      <c r="K339" s="409">
        <v>7.846</v>
      </c>
      <c r="L339" s="239"/>
      <c r="M339" s="239"/>
      <c r="N339" s="239"/>
      <c r="O339" s="239"/>
      <c r="P339" s="239"/>
      <c r="Q339" s="239"/>
      <c r="R339" s="242"/>
      <c r="T339" s="244"/>
      <c r="U339" s="239"/>
      <c r="V339" s="239"/>
      <c r="W339" s="239"/>
      <c r="X339" s="239"/>
      <c r="Y339" s="239"/>
      <c r="Z339" s="239"/>
      <c r="AA339" s="245"/>
      <c r="AT339" s="246" t="s">
        <v>168</v>
      </c>
      <c r="AU339" s="246" t="s">
        <v>114</v>
      </c>
      <c r="AV339" s="243" t="s">
        <v>175</v>
      </c>
      <c r="AW339" s="243" t="s">
        <v>33</v>
      </c>
      <c r="AX339" s="243" t="s">
        <v>75</v>
      </c>
      <c r="AY339" s="246" t="s">
        <v>160</v>
      </c>
    </row>
    <row r="340" spans="2:51" s="216" customFormat="1" ht="20.5" customHeight="1">
      <c r="B340" s="211"/>
      <c r="C340" s="388"/>
      <c r="D340" s="388"/>
      <c r="E340" s="389" t="s">
        <v>5</v>
      </c>
      <c r="F340" s="393" t="s">
        <v>211</v>
      </c>
      <c r="G340" s="394"/>
      <c r="H340" s="394"/>
      <c r="I340" s="394"/>
      <c r="J340" s="388"/>
      <c r="K340" s="392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16" customFormat="1" ht="20.5" customHeight="1">
      <c r="B341" s="211"/>
      <c r="C341" s="388"/>
      <c r="D341" s="388"/>
      <c r="E341" s="389" t="s">
        <v>5</v>
      </c>
      <c r="F341" s="393" t="s">
        <v>613</v>
      </c>
      <c r="G341" s="394"/>
      <c r="H341" s="394"/>
      <c r="I341" s="394"/>
      <c r="J341" s="388"/>
      <c r="K341" s="392" t="s">
        <v>5</v>
      </c>
      <c r="L341" s="212"/>
      <c r="M341" s="212"/>
      <c r="N341" s="212"/>
      <c r="O341" s="212"/>
      <c r="P341" s="212"/>
      <c r="Q341" s="212"/>
      <c r="R341" s="215"/>
      <c r="T341" s="217"/>
      <c r="U341" s="212"/>
      <c r="V341" s="212"/>
      <c r="W341" s="212"/>
      <c r="X341" s="212"/>
      <c r="Y341" s="212"/>
      <c r="Z341" s="212"/>
      <c r="AA341" s="218"/>
      <c r="AT341" s="219" t="s">
        <v>168</v>
      </c>
      <c r="AU341" s="219" t="s">
        <v>114</v>
      </c>
      <c r="AV341" s="216" t="s">
        <v>83</v>
      </c>
      <c r="AW341" s="216" t="s">
        <v>33</v>
      </c>
      <c r="AX341" s="216" t="s">
        <v>75</v>
      </c>
      <c r="AY341" s="219" t="s">
        <v>160</v>
      </c>
    </row>
    <row r="342" spans="2:51" s="225" customFormat="1" ht="20.5" customHeight="1">
      <c r="B342" s="220"/>
      <c r="C342" s="395"/>
      <c r="D342" s="395"/>
      <c r="E342" s="396" t="s">
        <v>5</v>
      </c>
      <c r="F342" s="397" t="s">
        <v>614</v>
      </c>
      <c r="G342" s="398"/>
      <c r="H342" s="398"/>
      <c r="I342" s="398"/>
      <c r="J342" s="395"/>
      <c r="K342" s="399">
        <v>11.7</v>
      </c>
      <c r="L342" s="221"/>
      <c r="M342" s="221"/>
      <c r="N342" s="221"/>
      <c r="O342" s="221"/>
      <c r="P342" s="221"/>
      <c r="Q342" s="221"/>
      <c r="R342" s="224"/>
      <c r="T342" s="226"/>
      <c r="U342" s="221"/>
      <c r="V342" s="221"/>
      <c r="W342" s="221"/>
      <c r="X342" s="221"/>
      <c r="Y342" s="221"/>
      <c r="Z342" s="221"/>
      <c r="AA342" s="227"/>
      <c r="AT342" s="228" t="s">
        <v>168</v>
      </c>
      <c r="AU342" s="228" t="s">
        <v>114</v>
      </c>
      <c r="AV342" s="225" t="s">
        <v>114</v>
      </c>
      <c r="AW342" s="225" t="s">
        <v>33</v>
      </c>
      <c r="AX342" s="225" t="s">
        <v>75</v>
      </c>
      <c r="AY342" s="228" t="s">
        <v>160</v>
      </c>
    </row>
    <row r="343" spans="2:51" s="225" customFormat="1" ht="20.5" customHeight="1">
      <c r="B343" s="220"/>
      <c r="C343" s="395"/>
      <c r="D343" s="395"/>
      <c r="E343" s="396" t="s">
        <v>5</v>
      </c>
      <c r="F343" s="397" t="s">
        <v>615</v>
      </c>
      <c r="G343" s="398"/>
      <c r="H343" s="398"/>
      <c r="I343" s="398"/>
      <c r="J343" s="395"/>
      <c r="K343" s="399">
        <v>9.36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43" customFormat="1" ht="20.5" customHeight="1">
      <c r="B344" s="238"/>
      <c r="C344" s="405"/>
      <c r="D344" s="405"/>
      <c r="E344" s="406" t="s">
        <v>5</v>
      </c>
      <c r="F344" s="407" t="s">
        <v>197</v>
      </c>
      <c r="G344" s="408"/>
      <c r="H344" s="408"/>
      <c r="I344" s="408"/>
      <c r="J344" s="405"/>
      <c r="K344" s="409">
        <v>21.06</v>
      </c>
      <c r="L344" s="239"/>
      <c r="M344" s="239"/>
      <c r="N344" s="239"/>
      <c r="O344" s="239"/>
      <c r="P344" s="239"/>
      <c r="Q344" s="239"/>
      <c r="R344" s="242"/>
      <c r="T344" s="244"/>
      <c r="U344" s="239"/>
      <c r="V344" s="239"/>
      <c r="W344" s="239"/>
      <c r="X344" s="239"/>
      <c r="Y344" s="239"/>
      <c r="Z344" s="239"/>
      <c r="AA344" s="245"/>
      <c r="AT344" s="246" t="s">
        <v>168</v>
      </c>
      <c r="AU344" s="246" t="s">
        <v>114</v>
      </c>
      <c r="AV344" s="243" t="s">
        <v>175</v>
      </c>
      <c r="AW344" s="243" t="s">
        <v>33</v>
      </c>
      <c r="AX344" s="243" t="s">
        <v>75</v>
      </c>
      <c r="AY344" s="246" t="s">
        <v>160</v>
      </c>
    </row>
    <row r="345" spans="2:51" s="234" customFormat="1" ht="20.5" customHeight="1">
      <c r="B345" s="229"/>
      <c r="C345" s="400"/>
      <c r="D345" s="400"/>
      <c r="E345" s="401" t="s">
        <v>5</v>
      </c>
      <c r="F345" s="402" t="s">
        <v>170</v>
      </c>
      <c r="G345" s="403"/>
      <c r="H345" s="403"/>
      <c r="I345" s="403"/>
      <c r="J345" s="400"/>
      <c r="K345" s="404">
        <v>28.906</v>
      </c>
      <c r="L345" s="230"/>
      <c r="M345" s="230"/>
      <c r="N345" s="230"/>
      <c r="O345" s="230"/>
      <c r="P345" s="230"/>
      <c r="Q345" s="230"/>
      <c r="R345" s="233"/>
      <c r="T345" s="235"/>
      <c r="U345" s="230"/>
      <c r="V345" s="230"/>
      <c r="W345" s="230"/>
      <c r="X345" s="230"/>
      <c r="Y345" s="230"/>
      <c r="Z345" s="230"/>
      <c r="AA345" s="236"/>
      <c r="AT345" s="237" t="s">
        <v>168</v>
      </c>
      <c r="AU345" s="237" t="s">
        <v>114</v>
      </c>
      <c r="AV345" s="234" t="s">
        <v>165</v>
      </c>
      <c r="AW345" s="234" t="s">
        <v>33</v>
      </c>
      <c r="AX345" s="234" t="s">
        <v>83</v>
      </c>
      <c r="AY345" s="237" t="s">
        <v>160</v>
      </c>
    </row>
    <row r="346" spans="2:65" s="126" customFormat="1" ht="28.95" customHeight="1">
      <c r="B346" s="127"/>
      <c r="C346" s="383" t="s">
        <v>265</v>
      </c>
      <c r="D346" s="383" t="s">
        <v>161</v>
      </c>
      <c r="E346" s="384" t="s">
        <v>224</v>
      </c>
      <c r="F346" s="385" t="s">
        <v>225</v>
      </c>
      <c r="G346" s="385"/>
      <c r="H346" s="385"/>
      <c r="I346" s="385"/>
      <c r="J346" s="386" t="s">
        <v>182</v>
      </c>
      <c r="K346" s="387">
        <v>859.756</v>
      </c>
      <c r="L346" s="317">
        <v>0</v>
      </c>
      <c r="M346" s="317"/>
      <c r="N346" s="318">
        <f>ROUND(L346*K346,2)</f>
        <v>0</v>
      </c>
      <c r="O346" s="318"/>
      <c r="P346" s="318"/>
      <c r="Q346" s="318"/>
      <c r="R346" s="130"/>
      <c r="T346" s="207" t="s">
        <v>5</v>
      </c>
      <c r="U346" s="208" t="s">
        <v>40</v>
      </c>
      <c r="V346" s="128"/>
      <c r="W346" s="209">
        <f>V346*K346</f>
        <v>0</v>
      </c>
      <c r="X346" s="209">
        <v>0</v>
      </c>
      <c r="Y346" s="209">
        <f>X346*K346</f>
        <v>0</v>
      </c>
      <c r="Z346" s="209">
        <v>0</v>
      </c>
      <c r="AA346" s="210">
        <f>Z346*K346</f>
        <v>0</v>
      </c>
      <c r="AR346" s="117" t="s">
        <v>165</v>
      </c>
      <c r="AT346" s="117" t="s">
        <v>161</v>
      </c>
      <c r="AU346" s="117" t="s">
        <v>114</v>
      </c>
      <c r="AY346" s="117" t="s">
        <v>160</v>
      </c>
      <c r="BE346" s="174">
        <f>IF(U346="základní",N346,0)</f>
        <v>0</v>
      </c>
      <c r="BF346" s="174">
        <f>IF(U346="snížená",N346,0)</f>
        <v>0</v>
      </c>
      <c r="BG346" s="174">
        <f>IF(U346="zákl. přenesená",N346,0)</f>
        <v>0</v>
      </c>
      <c r="BH346" s="174">
        <f>IF(U346="sníž. přenesená",N346,0)</f>
        <v>0</v>
      </c>
      <c r="BI346" s="174">
        <f>IF(U346="nulová",N346,0)</f>
        <v>0</v>
      </c>
      <c r="BJ346" s="117" t="s">
        <v>83</v>
      </c>
      <c r="BK346" s="174">
        <f>ROUND(L346*K346,2)</f>
        <v>0</v>
      </c>
      <c r="BL346" s="117" t="s">
        <v>165</v>
      </c>
      <c r="BM346" s="117" t="s">
        <v>732</v>
      </c>
    </row>
    <row r="347" spans="2:51" s="216" customFormat="1" ht="28.95" customHeight="1">
      <c r="B347" s="211"/>
      <c r="C347" s="388"/>
      <c r="D347" s="388"/>
      <c r="E347" s="389" t="s">
        <v>5</v>
      </c>
      <c r="F347" s="390" t="s">
        <v>227</v>
      </c>
      <c r="G347" s="391"/>
      <c r="H347" s="391"/>
      <c r="I347" s="391"/>
      <c r="J347" s="388"/>
      <c r="K347" s="392" t="s">
        <v>5</v>
      </c>
      <c r="L347" s="212"/>
      <c r="M347" s="212"/>
      <c r="N347" s="212"/>
      <c r="O347" s="212"/>
      <c r="P347" s="212"/>
      <c r="Q347" s="212"/>
      <c r="R347" s="215"/>
      <c r="T347" s="217"/>
      <c r="U347" s="212"/>
      <c r="V347" s="212"/>
      <c r="W347" s="212"/>
      <c r="X347" s="212"/>
      <c r="Y347" s="212"/>
      <c r="Z347" s="212"/>
      <c r="AA347" s="218"/>
      <c r="AT347" s="219" t="s">
        <v>168</v>
      </c>
      <c r="AU347" s="219" t="s">
        <v>114</v>
      </c>
      <c r="AV347" s="216" t="s">
        <v>83</v>
      </c>
      <c r="AW347" s="216" t="s">
        <v>33</v>
      </c>
      <c r="AX347" s="216" t="s">
        <v>75</v>
      </c>
      <c r="AY347" s="219" t="s">
        <v>160</v>
      </c>
    </row>
    <row r="348" spans="2:51" s="225" customFormat="1" ht="20.5" customHeight="1">
      <c r="B348" s="220"/>
      <c r="C348" s="395"/>
      <c r="D348" s="395"/>
      <c r="E348" s="396" t="s">
        <v>5</v>
      </c>
      <c r="F348" s="397" t="s">
        <v>733</v>
      </c>
      <c r="G348" s="398"/>
      <c r="H348" s="398"/>
      <c r="I348" s="398"/>
      <c r="J348" s="395"/>
      <c r="K348" s="399">
        <v>1274.642</v>
      </c>
      <c r="L348" s="221"/>
      <c r="M348" s="221"/>
      <c r="N348" s="221"/>
      <c r="O348" s="221"/>
      <c r="P348" s="221"/>
      <c r="Q348" s="221"/>
      <c r="R348" s="224"/>
      <c r="T348" s="226"/>
      <c r="U348" s="221"/>
      <c r="V348" s="221"/>
      <c r="W348" s="221"/>
      <c r="X348" s="221"/>
      <c r="Y348" s="221"/>
      <c r="Z348" s="221"/>
      <c r="AA348" s="227"/>
      <c r="AT348" s="228" t="s">
        <v>168</v>
      </c>
      <c r="AU348" s="228" t="s">
        <v>114</v>
      </c>
      <c r="AV348" s="225" t="s">
        <v>114</v>
      </c>
      <c r="AW348" s="225" t="s">
        <v>33</v>
      </c>
      <c r="AX348" s="225" t="s">
        <v>75</v>
      </c>
      <c r="AY348" s="228" t="s">
        <v>160</v>
      </c>
    </row>
    <row r="349" spans="2:51" s="225" customFormat="1" ht="20.5" customHeight="1">
      <c r="B349" s="220"/>
      <c r="C349" s="395"/>
      <c r="D349" s="395"/>
      <c r="E349" s="396" t="s">
        <v>5</v>
      </c>
      <c r="F349" s="397" t="s">
        <v>734</v>
      </c>
      <c r="G349" s="398"/>
      <c r="H349" s="398"/>
      <c r="I349" s="398"/>
      <c r="J349" s="395"/>
      <c r="K349" s="399">
        <v>-414.886</v>
      </c>
      <c r="L349" s="221"/>
      <c r="M349" s="221"/>
      <c r="N349" s="221"/>
      <c r="O349" s="221"/>
      <c r="P349" s="221"/>
      <c r="Q349" s="221"/>
      <c r="R349" s="224"/>
      <c r="T349" s="226"/>
      <c r="U349" s="221"/>
      <c r="V349" s="221"/>
      <c r="W349" s="221"/>
      <c r="X349" s="221"/>
      <c r="Y349" s="221"/>
      <c r="Z349" s="221"/>
      <c r="AA349" s="227"/>
      <c r="AT349" s="228" t="s">
        <v>168</v>
      </c>
      <c r="AU349" s="228" t="s">
        <v>114</v>
      </c>
      <c r="AV349" s="225" t="s">
        <v>114</v>
      </c>
      <c r="AW349" s="225" t="s">
        <v>33</v>
      </c>
      <c r="AX349" s="225" t="s">
        <v>75</v>
      </c>
      <c r="AY349" s="228" t="s">
        <v>160</v>
      </c>
    </row>
    <row r="350" spans="2:51" s="234" customFormat="1" ht="20.5" customHeight="1">
      <c r="B350" s="229"/>
      <c r="C350" s="400"/>
      <c r="D350" s="400"/>
      <c r="E350" s="401" t="s">
        <v>5</v>
      </c>
      <c r="F350" s="402" t="s">
        <v>170</v>
      </c>
      <c r="G350" s="403"/>
      <c r="H350" s="403"/>
      <c r="I350" s="403"/>
      <c r="J350" s="400"/>
      <c r="K350" s="404">
        <v>859.756</v>
      </c>
      <c r="L350" s="230"/>
      <c r="M350" s="230"/>
      <c r="N350" s="230"/>
      <c r="O350" s="230"/>
      <c r="P350" s="230"/>
      <c r="Q350" s="230"/>
      <c r="R350" s="233"/>
      <c r="T350" s="235"/>
      <c r="U350" s="230"/>
      <c r="V350" s="230"/>
      <c r="W350" s="230"/>
      <c r="X350" s="230"/>
      <c r="Y350" s="230"/>
      <c r="Z350" s="230"/>
      <c r="AA350" s="236"/>
      <c r="AT350" s="237" t="s">
        <v>168</v>
      </c>
      <c r="AU350" s="237" t="s">
        <v>114</v>
      </c>
      <c r="AV350" s="234" t="s">
        <v>165</v>
      </c>
      <c r="AW350" s="234" t="s">
        <v>33</v>
      </c>
      <c r="AX350" s="234" t="s">
        <v>83</v>
      </c>
      <c r="AY350" s="237" t="s">
        <v>160</v>
      </c>
    </row>
    <row r="351" spans="2:65" s="126" customFormat="1" ht="20.5" customHeight="1">
      <c r="B351" s="127"/>
      <c r="C351" s="383" t="s">
        <v>270</v>
      </c>
      <c r="D351" s="383" t="s">
        <v>161</v>
      </c>
      <c r="E351" s="384" t="s">
        <v>245</v>
      </c>
      <c r="F351" s="385" t="s">
        <v>246</v>
      </c>
      <c r="G351" s="385"/>
      <c r="H351" s="385"/>
      <c r="I351" s="385"/>
      <c r="J351" s="386" t="s">
        <v>182</v>
      </c>
      <c r="K351" s="387">
        <v>28.906</v>
      </c>
      <c r="L351" s="317">
        <v>0</v>
      </c>
      <c r="M351" s="317"/>
      <c r="N351" s="318">
        <f>ROUND(L351*K351,2)</f>
        <v>0</v>
      </c>
      <c r="O351" s="318"/>
      <c r="P351" s="318"/>
      <c r="Q351" s="318"/>
      <c r="R351" s="130"/>
      <c r="T351" s="207" t="s">
        <v>5</v>
      </c>
      <c r="U351" s="208" t="s">
        <v>40</v>
      </c>
      <c r="V351" s="128"/>
      <c r="W351" s="209">
        <f>V351*K351</f>
        <v>0</v>
      </c>
      <c r="X351" s="209">
        <v>0</v>
      </c>
      <c r="Y351" s="209">
        <f>X351*K351</f>
        <v>0</v>
      </c>
      <c r="Z351" s="209">
        <v>0</v>
      </c>
      <c r="AA351" s="210">
        <f>Z351*K351</f>
        <v>0</v>
      </c>
      <c r="AR351" s="117" t="s">
        <v>165</v>
      </c>
      <c r="AT351" s="117" t="s">
        <v>161</v>
      </c>
      <c r="AU351" s="117" t="s">
        <v>114</v>
      </c>
      <c r="AY351" s="117" t="s">
        <v>160</v>
      </c>
      <c r="BE351" s="174">
        <f>IF(U351="základní",N351,0)</f>
        <v>0</v>
      </c>
      <c r="BF351" s="174">
        <f>IF(U351="snížená",N351,0)</f>
        <v>0</v>
      </c>
      <c r="BG351" s="174">
        <f>IF(U351="zákl. přenesená",N351,0)</f>
        <v>0</v>
      </c>
      <c r="BH351" s="174">
        <f>IF(U351="sníž. přenesená",N351,0)</f>
        <v>0</v>
      </c>
      <c r="BI351" s="174">
        <f>IF(U351="nulová",N351,0)</f>
        <v>0</v>
      </c>
      <c r="BJ351" s="117" t="s">
        <v>83</v>
      </c>
      <c r="BK351" s="174">
        <f>ROUND(L351*K351,2)</f>
        <v>0</v>
      </c>
      <c r="BL351" s="117" t="s">
        <v>165</v>
      </c>
      <c r="BM351" s="117" t="s">
        <v>735</v>
      </c>
    </row>
    <row r="352" spans="2:51" s="216" customFormat="1" ht="20.5" customHeight="1">
      <c r="B352" s="211"/>
      <c r="C352" s="388"/>
      <c r="D352" s="388"/>
      <c r="E352" s="389" t="s">
        <v>5</v>
      </c>
      <c r="F352" s="390" t="s">
        <v>248</v>
      </c>
      <c r="G352" s="391"/>
      <c r="H352" s="391"/>
      <c r="I352" s="391"/>
      <c r="J352" s="388"/>
      <c r="K352" s="392" t="s">
        <v>5</v>
      </c>
      <c r="L352" s="212"/>
      <c r="M352" s="212"/>
      <c r="N352" s="212"/>
      <c r="O352" s="212"/>
      <c r="P352" s="212"/>
      <c r="Q352" s="212"/>
      <c r="R352" s="215"/>
      <c r="T352" s="217"/>
      <c r="U352" s="212"/>
      <c r="V352" s="212"/>
      <c r="W352" s="212"/>
      <c r="X352" s="212"/>
      <c r="Y352" s="212"/>
      <c r="Z352" s="212"/>
      <c r="AA352" s="218"/>
      <c r="AT352" s="219" t="s">
        <v>168</v>
      </c>
      <c r="AU352" s="219" t="s">
        <v>114</v>
      </c>
      <c r="AV352" s="216" t="s">
        <v>83</v>
      </c>
      <c r="AW352" s="216" t="s">
        <v>33</v>
      </c>
      <c r="AX352" s="216" t="s">
        <v>75</v>
      </c>
      <c r="AY352" s="219" t="s">
        <v>160</v>
      </c>
    </row>
    <row r="353" spans="2:51" s="216" customFormat="1" ht="20.5" customHeight="1">
      <c r="B353" s="211"/>
      <c r="C353" s="388"/>
      <c r="D353" s="388"/>
      <c r="E353" s="389" t="s">
        <v>5</v>
      </c>
      <c r="F353" s="393" t="s">
        <v>191</v>
      </c>
      <c r="G353" s="394"/>
      <c r="H353" s="394"/>
      <c r="I353" s="394"/>
      <c r="J353" s="388"/>
      <c r="K353" s="392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16" customFormat="1" ht="20.5" customHeight="1">
      <c r="B354" s="211"/>
      <c r="C354" s="388"/>
      <c r="D354" s="388"/>
      <c r="E354" s="389" t="s">
        <v>5</v>
      </c>
      <c r="F354" s="393" t="s">
        <v>611</v>
      </c>
      <c r="G354" s="394"/>
      <c r="H354" s="394"/>
      <c r="I354" s="394"/>
      <c r="J354" s="388"/>
      <c r="K354" s="392" t="s">
        <v>5</v>
      </c>
      <c r="L354" s="212"/>
      <c r="M354" s="212"/>
      <c r="N354" s="212"/>
      <c r="O354" s="212"/>
      <c r="P354" s="212"/>
      <c r="Q354" s="212"/>
      <c r="R354" s="215"/>
      <c r="T354" s="217"/>
      <c r="U354" s="212"/>
      <c r="V354" s="212"/>
      <c r="W354" s="212"/>
      <c r="X354" s="212"/>
      <c r="Y354" s="212"/>
      <c r="Z354" s="212"/>
      <c r="AA354" s="218"/>
      <c r="AT354" s="219" t="s">
        <v>168</v>
      </c>
      <c r="AU354" s="219" t="s">
        <v>114</v>
      </c>
      <c r="AV354" s="216" t="s">
        <v>83</v>
      </c>
      <c r="AW354" s="216" t="s">
        <v>33</v>
      </c>
      <c r="AX354" s="216" t="s">
        <v>75</v>
      </c>
      <c r="AY354" s="219" t="s">
        <v>160</v>
      </c>
    </row>
    <row r="355" spans="2:51" s="225" customFormat="1" ht="20.5" customHeight="1">
      <c r="B355" s="220"/>
      <c r="C355" s="395"/>
      <c r="D355" s="395"/>
      <c r="E355" s="396" t="s">
        <v>5</v>
      </c>
      <c r="F355" s="397" t="s">
        <v>612</v>
      </c>
      <c r="G355" s="398"/>
      <c r="H355" s="398"/>
      <c r="I355" s="398"/>
      <c r="J355" s="395"/>
      <c r="K355" s="399">
        <v>7.846</v>
      </c>
      <c r="L355" s="221"/>
      <c r="M355" s="221"/>
      <c r="N355" s="221"/>
      <c r="O355" s="221"/>
      <c r="P355" s="221"/>
      <c r="Q355" s="221"/>
      <c r="R355" s="224"/>
      <c r="T355" s="226"/>
      <c r="U355" s="221"/>
      <c r="V355" s="221"/>
      <c r="W355" s="221"/>
      <c r="X355" s="221"/>
      <c r="Y355" s="221"/>
      <c r="Z355" s="221"/>
      <c r="AA355" s="227"/>
      <c r="AT355" s="228" t="s">
        <v>168</v>
      </c>
      <c r="AU355" s="228" t="s">
        <v>114</v>
      </c>
      <c r="AV355" s="225" t="s">
        <v>114</v>
      </c>
      <c r="AW355" s="225" t="s">
        <v>33</v>
      </c>
      <c r="AX355" s="225" t="s">
        <v>75</v>
      </c>
      <c r="AY355" s="228" t="s">
        <v>160</v>
      </c>
    </row>
    <row r="356" spans="2:51" s="243" customFormat="1" ht="20.5" customHeight="1">
      <c r="B356" s="238"/>
      <c r="C356" s="405"/>
      <c r="D356" s="405"/>
      <c r="E356" s="406" t="s">
        <v>5</v>
      </c>
      <c r="F356" s="407" t="s">
        <v>197</v>
      </c>
      <c r="G356" s="408"/>
      <c r="H356" s="408"/>
      <c r="I356" s="408"/>
      <c r="J356" s="405"/>
      <c r="K356" s="409">
        <v>7.846</v>
      </c>
      <c r="L356" s="239"/>
      <c r="M356" s="239"/>
      <c r="N356" s="239"/>
      <c r="O356" s="239"/>
      <c r="P356" s="239"/>
      <c r="Q356" s="239"/>
      <c r="R356" s="242"/>
      <c r="T356" s="244"/>
      <c r="U356" s="239"/>
      <c r="V356" s="239"/>
      <c r="W356" s="239"/>
      <c r="X356" s="239"/>
      <c r="Y356" s="239"/>
      <c r="Z356" s="239"/>
      <c r="AA356" s="245"/>
      <c r="AT356" s="246" t="s">
        <v>168</v>
      </c>
      <c r="AU356" s="246" t="s">
        <v>114</v>
      </c>
      <c r="AV356" s="243" t="s">
        <v>175</v>
      </c>
      <c r="AW356" s="243" t="s">
        <v>33</v>
      </c>
      <c r="AX356" s="243" t="s">
        <v>75</v>
      </c>
      <c r="AY356" s="246" t="s">
        <v>160</v>
      </c>
    </row>
    <row r="357" spans="2:51" s="216" customFormat="1" ht="20.5" customHeight="1">
      <c r="B357" s="211"/>
      <c r="C357" s="388"/>
      <c r="D357" s="388"/>
      <c r="E357" s="389" t="s">
        <v>5</v>
      </c>
      <c r="F357" s="393" t="s">
        <v>211</v>
      </c>
      <c r="G357" s="394"/>
      <c r="H357" s="394"/>
      <c r="I357" s="394"/>
      <c r="J357" s="388"/>
      <c r="K357" s="392" t="s">
        <v>5</v>
      </c>
      <c r="L357" s="212"/>
      <c r="M357" s="212"/>
      <c r="N357" s="212"/>
      <c r="O357" s="212"/>
      <c r="P357" s="212"/>
      <c r="Q357" s="212"/>
      <c r="R357" s="215"/>
      <c r="T357" s="217"/>
      <c r="U357" s="212"/>
      <c r="V357" s="212"/>
      <c r="W357" s="212"/>
      <c r="X357" s="212"/>
      <c r="Y357" s="212"/>
      <c r="Z357" s="212"/>
      <c r="AA357" s="218"/>
      <c r="AT357" s="219" t="s">
        <v>168</v>
      </c>
      <c r="AU357" s="219" t="s">
        <v>114</v>
      </c>
      <c r="AV357" s="216" t="s">
        <v>83</v>
      </c>
      <c r="AW357" s="216" t="s">
        <v>33</v>
      </c>
      <c r="AX357" s="216" t="s">
        <v>75</v>
      </c>
      <c r="AY357" s="219" t="s">
        <v>160</v>
      </c>
    </row>
    <row r="358" spans="2:51" s="216" customFormat="1" ht="20.5" customHeight="1">
      <c r="B358" s="211"/>
      <c r="C358" s="388"/>
      <c r="D358" s="388"/>
      <c r="E358" s="389" t="s">
        <v>5</v>
      </c>
      <c r="F358" s="393" t="s">
        <v>613</v>
      </c>
      <c r="G358" s="394"/>
      <c r="H358" s="394"/>
      <c r="I358" s="394"/>
      <c r="J358" s="388"/>
      <c r="K358" s="392" t="s">
        <v>5</v>
      </c>
      <c r="L358" s="212"/>
      <c r="M358" s="212"/>
      <c r="N358" s="212"/>
      <c r="O358" s="212"/>
      <c r="P358" s="212"/>
      <c r="Q358" s="212"/>
      <c r="R358" s="215"/>
      <c r="T358" s="217"/>
      <c r="U358" s="212"/>
      <c r="V358" s="212"/>
      <c r="W358" s="212"/>
      <c r="X358" s="212"/>
      <c r="Y358" s="212"/>
      <c r="Z358" s="212"/>
      <c r="AA358" s="218"/>
      <c r="AT358" s="219" t="s">
        <v>168</v>
      </c>
      <c r="AU358" s="219" t="s">
        <v>114</v>
      </c>
      <c r="AV358" s="216" t="s">
        <v>83</v>
      </c>
      <c r="AW358" s="216" t="s">
        <v>33</v>
      </c>
      <c r="AX358" s="216" t="s">
        <v>75</v>
      </c>
      <c r="AY358" s="219" t="s">
        <v>160</v>
      </c>
    </row>
    <row r="359" spans="2:51" s="225" customFormat="1" ht="20.5" customHeight="1">
      <c r="B359" s="220"/>
      <c r="C359" s="395"/>
      <c r="D359" s="395"/>
      <c r="E359" s="396" t="s">
        <v>5</v>
      </c>
      <c r="F359" s="397" t="s">
        <v>614</v>
      </c>
      <c r="G359" s="398"/>
      <c r="H359" s="398"/>
      <c r="I359" s="398"/>
      <c r="J359" s="395"/>
      <c r="K359" s="399">
        <v>11.7</v>
      </c>
      <c r="L359" s="221"/>
      <c r="M359" s="221"/>
      <c r="N359" s="221"/>
      <c r="O359" s="221"/>
      <c r="P359" s="221"/>
      <c r="Q359" s="221"/>
      <c r="R359" s="224"/>
      <c r="T359" s="226"/>
      <c r="U359" s="221"/>
      <c r="V359" s="221"/>
      <c r="W359" s="221"/>
      <c r="X359" s="221"/>
      <c r="Y359" s="221"/>
      <c r="Z359" s="221"/>
      <c r="AA359" s="227"/>
      <c r="AT359" s="228" t="s">
        <v>168</v>
      </c>
      <c r="AU359" s="228" t="s">
        <v>114</v>
      </c>
      <c r="AV359" s="225" t="s">
        <v>114</v>
      </c>
      <c r="AW359" s="225" t="s">
        <v>33</v>
      </c>
      <c r="AX359" s="225" t="s">
        <v>75</v>
      </c>
      <c r="AY359" s="228" t="s">
        <v>160</v>
      </c>
    </row>
    <row r="360" spans="2:51" s="225" customFormat="1" ht="20.5" customHeight="1">
      <c r="B360" s="220"/>
      <c r="C360" s="395"/>
      <c r="D360" s="395"/>
      <c r="E360" s="396" t="s">
        <v>5</v>
      </c>
      <c r="F360" s="397" t="s">
        <v>615</v>
      </c>
      <c r="G360" s="398"/>
      <c r="H360" s="398"/>
      <c r="I360" s="398"/>
      <c r="J360" s="395"/>
      <c r="K360" s="399">
        <v>9.36</v>
      </c>
      <c r="L360" s="221"/>
      <c r="M360" s="221"/>
      <c r="N360" s="221"/>
      <c r="O360" s="221"/>
      <c r="P360" s="221"/>
      <c r="Q360" s="221"/>
      <c r="R360" s="224"/>
      <c r="T360" s="226"/>
      <c r="U360" s="221"/>
      <c r="V360" s="221"/>
      <c r="W360" s="221"/>
      <c r="X360" s="221"/>
      <c r="Y360" s="221"/>
      <c r="Z360" s="221"/>
      <c r="AA360" s="227"/>
      <c r="AT360" s="228" t="s">
        <v>168</v>
      </c>
      <c r="AU360" s="228" t="s">
        <v>114</v>
      </c>
      <c r="AV360" s="225" t="s">
        <v>114</v>
      </c>
      <c r="AW360" s="225" t="s">
        <v>33</v>
      </c>
      <c r="AX360" s="225" t="s">
        <v>75</v>
      </c>
      <c r="AY360" s="228" t="s">
        <v>160</v>
      </c>
    </row>
    <row r="361" spans="2:51" s="243" customFormat="1" ht="20.5" customHeight="1">
      <c r="B361" s="238"/>
      <c r="C361" s="405"/>
      <c r="D361" s="405"/>
      <c r="E361" s="406" t="s">
        <v>5</v>
      </c>
      <c r="F361" s="407" t="s">
        <v>197</v>
      </c>
      <c r="G361" s="408"/>
      <c r="H361" s="408"/>
      <c r="I361" s="408"/>
      <c r="J361" s="405"/>
      <c r="K361" s="409">
        <v>21.06</v>
      </c>
      <c r="L361" s="239"/>
      <c r="M361" s="239"/>
      <c r="N361" s="239"/>
      <c r="O361" s="239"/>
      <c r="P361" s="239"/>
      <c r="Q361" s="239"/>
      <c r="R361" s="242"/>
      <c r="T361" s="244"/>
      <c r="U361" s="239"/>
      <c r="V361" s="239"/>
      <c r="W361" s="239"/>
      <c r="X361" s="239"/>
      <c r="Y361" s="239"/>
      <c r="Z361" s="239"/>
      <c r="AA361" s="245"/>
      <c r="AT361" s="246" t="s">
        <v>168</v>
      </c>
      <c r="AU361" s="246" t="s">
        <v>114</v>
      </c>
      <c r="AV361" s="243" t="s">
        <v>175</v>
      </c>
      <c r="AW361" s="243" t="s">
        <v>33</v>
      </c>
      <c r="AX361" s="243" t="s">
        <v>75</v>
      </c>
      <c r="AY361" s="246" t="s">
        <v>160</v>
      </c>
    </row>
    <row r="362" spans="2:51" s="234" customFormat="1" ht="20.5" customHeight="1">
      <c r="B362" s="229"/>
      <c r="C362" s="400"/>
      <c r="D362" s="400"/>
      <c r="E362" s="401" t="s">
        <v>5</v>
      </c>
      <c r="F362" s="402" t="s">
        <v>170</v>
      </c>
      <c r="G362" s="403"/>
      <c r="H362" s="403"/>
      <c r="I362" s="403"/>
      <c r="J362" s="400"/>
      <c r="K362" s="404">
        <v>28.906</v>
      </c>
      <c r="L362" s="230"/>
      <c r="M362" s="230"/>
      <c r="N362" s="230"/>
      <c r="O362" s="230"/>
      <c r="P362" s="230"/>
      <c r="Q362" s="230"/>
      <c r="R362" s="233"/>
      <c r="T362" s="235"/>
      <c r="U362" s="230"/>
      <c r="V362" s="230"/>
      <c r="W362" s="230"/>
      <c r="X362" s="230"/>
      <c r="Y362" s="230"/>
      <c r="Z362" s="230"/>
      <c r="AA362" s="236"/>
      <c r="AT362" s="237" t="s">
        <v>168</v>
      </c>
      <c r="AU362" s="237" t="s">
        <v>114</v>
      </c>
      <c r="AV362" s="234" t="s">
        <v>165</v>
      </c>
      <c r="AW362" s="234" t="s">
        <v>33</v>
      </c>
      <c r="AX362" s="234" t="s">
        <v>83</v>
      </c>
      <c r="AY362" s="237" t="s">
        <v>160</v>
      </c>
    </row>
    <row r="363" spans="2:65" s="126" customFormat="1" ht="28.95" customHeight="1">
      <c r="B363" s="127"/>
      <c r="C363" s="383" t="s">
        <v>275</v>
      </c>
      <c r="D363" s="383" t="s">
        <v>161</v>
      </c>
      <c r="E363" s="384" t="s">
        <v>250</v>
      </c>
      <c r="F363" s="385" t="s">
        <v>251</v>
      </c>
      <c r="G363" s="385"/>
      <c r="H363" s="385"/>
      <c r="I363" s="385"/>
      <c r="J363" s="386" t="s">
        <v>240</v>
      </c>
      <c r="K363" s="387">
        <v>1547.561</v>
      </c>
      <c r="L363" s="317">
        <v>0</v>
      </c>
      <c r="M363" s="317"/>
      <c r="N363" s="318">
        <f>ROUND(L363*K363,2)</f>
        <v>0</v>
      </c>
      <c r="O363" s="318"/>
      <c r="P363" s="318"/>
      <c r="Q363" s="318"/>
      <c r="R363" s="130"/>
      <c r="T363" s="207" t="s">
        <v>5</v>
      </c>
      <c r="U363" s="208" t="s">
        <v>40</v>
      </c>
      <c r="V363" s="128"/>
      <c r="W363" s="209">
        <f>V363*K363</f>
        <v>0</v>
      </c>
      <c r="X363" s="209">
        <v>0</v>
      </c>
      <c r="Y363" s="209">
        <f>X363*K363</f>
        <v>0</v>
      </c>
      <c r="Z363" s="209">
        <v>0</v>
      </c>
      <c r="AA363" s="210">
        <f>Z363*K363</f>
        <v>0</v>
      </c>
      <c r="AR363" s="117" t="s">
        <v>165</v>
      </c>
      <c r="AT363" s="117" t="s">
        <v>161</v>
      </c>
      <c r="AU363" s="117" t="s">
        <v>114</v>
      </c>
      <c r="AY363" s="117" t="s">
        <v>160</v>
      </c>
      <c r="BE363" s="174">
        <f>IF(U363="základní",N363,0)</f>
        <v>0</v>
      </c>
      <c r="BF363" s="174">
        <f>IF(U363="snížená",N363,0)</f>
        <v>0</v>
      </c>
      <c r="BG363" s="174">
        <f>IF(U363="zákl. přenesená",N363,0)</f>
        <v>0</v>
      </c>
      <c r="BH363" s="174">
        <f>IF(U363="sníž. přenesená",N363,0)</f>
        <v>0</v>
      </c>
      <c r="BI363" s="174">
        <f>IF(U363="nulová",N363,0)</f>
        <v>0</v>
      </c>
      <c r="BJ363" s="117" t="s">
        <v>83</v>
      </c>
      <c r="BK363" s="174">
        <f>ROUND(L363*K363,2)</f>
        <v>0</v>
      </c>
      <c r="BL363" s="117" t="s">
        <v>165</v>
      </c>
      <c r="BM363" s="117" t="s">
        <v>736</v>
      </c>
    </row>
    <row r="364" spans="2:51" s="216" customFormat="1" ht="28.95" customHeight="1">
      <c r="B364" s="211"/>
      <c r="C364" s="388"/>
      <c r="D364" s="388"/>
      <c r="E364" s="389" t="s">
        <v>5</v>
      </c>
      <c r="F364" s="390" t="s">
        <v>227</v>
      </c>
      <c r="G364" s="391"/>
      <c r="H364" s="391"/>
      <c r="I364" s="391"/>
      <c r="J364" s="388"/>
      <c r="K364" s="392" t="s">
        <v>5</v>
      </c>
      <c r="L364" s="212"/>
      <c r="M364" s="212"/>
      <c r="N364" s="212"/>
      <c r="O364" s="212"/>
      <c r="P364" s="212"/>
      <c r="Q364" s="212"/>
      <c r="R364" s="215"/>
      <c r="T364" s="217"/>
      <c r="U364" s="212"/>
      <c r="V364" s="212"/>
      <c r="W364" s="212"/>
      <c r="X364" s="212"/>
      <c r="Y364" s="212"/>
      <c r="Z364" s="212"/>
      <c r="AA364" s="218"/>
      <c r="AT364" s="219" t="s">
        <v>168</v>
      </c>
      <c r="AU364" s="219" t="s">
        <v>114</v>
      </c>
      <c r="AV364" s="216" t="s">
        <v>83</v>
      </c>
      <c r="AW364" s="216" t="s">
        <v>33</v>
      </c>
      <c r="AX364" s="216" t="s">
        <v>75</v>
      </c>
      <c r="AY364" s="219" t="s">
        <v>160</v>
      </c>
    </row>
    <row r="365" spans="2:51" s="225" customFormat="1" ht="20.5" customHeight="1">
      <c r="B365" s="220"/>
      <c r="C365" s="395"/>
      <c r="D365" s="395"/>
      <c r="E365" s="396" t="s">
        <v>5</v>
      </c>
      <c r="F365" s="397" t="s">
        <v>737</v>
      </c>
      <c r="G365" s="398"/>
      <c r="H365" s="398"/>
      <c r="I365" s="398"/>
      <c r="J365" s="395"/>
      <c r="K365" s="399">
        <v>2294.356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114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25" customFormat="1" ht="20.5" customHeight="1">
      <c r="B366" s="220"/>
      <c r="C366" s="395"/>
      <c r="D366" s="395"/>
      <c r="E366" s="396" t="s">
        <v>5</v>
      </c>
      <c r="F366" s="397" t="s">
        <v>738</v>
      </c>
      <c r="G366" s="398"/>
      <c r="H366" s="398"/>
      <c r="I366" s="398"/>
      <c r="J366" s="395"/>
      <c r="K366" s="399">
        <v>-746.795</v>
      </c>
      <c r="L366" s="221"/>
      <c r="M366" s="221"/>
      <c r="N366" s="221"/>
      <c r="O366" s="221"/>
      <c r="P366" s="221"/>
      <c r="Q366" s="221"/>
      <c r="R366" s="224"/>
      <c r="T366" s="226"/>
      <c r="U366" s="221"/>
      <c r="V366" s="221"/>
      <c r="W366" s="221"/>
      <c r="X366" s="221"/>
      <c r="Y366" s="221"/>
      <c r="Z366" s="221"/>
      <c r="AA366" s="227"/>
      <c r="AT366" s="228" t="s">
        <v>168</v>
      </c>
      <c r="AU366" s="228" t="s">
        <v>114</v>
      </c>
      <c r="AV366" s="225" t="s">
        <v>114</v>
      </c>
      <c r="AW366" s="225" t="s">
        <v>33</v>
      </c>
      <c r="AX366" s="225" t="s">
        <v>75</v>
      </c>
      <c r="AY366" s="228" t="s">
        <v>160</v>
      </c>
    </row>
    <row r="367" spans="2:51" s="234" customFormat="1" ht="20.5" customHeight="1">
      <c r="B367" s="229"/>
      <c r="C367" s="400"/>
      <c r="D367" s="400"/>
      <c r="E367" s="401" t="s">
        <v>5</v>
      </c>
      <c r="F367" s="402" t="s">
        <v>170</v>
      </c>
      <c r="G367" s="403"/>
      <c r="H367" s="403"/>
      <c r="I367" s="403"/>
      <c r="J367" s="400"/>
      <c r="K367" s="404">
        <v>1547.561</v>
      </c>
      <c r="L367" s="230"/>
      <c r="M367" s="230"/>
      <c r="N367" s="230"/>
      <c r="O367" s="230"/>
      <c r="P367" s="230"/>
      <c r="Q367" s="230"/>
      <c r="R367" s="233"/>
      <c r="T367" s="235"/>
      <c r="U367" s="230"/>
      <c r="V367" s="230"/>
      <c r="W367" s="230"/>
      <c r="X367" s="230"/>
      <c r="Y367" s="230"/>
      <c r="Z367" s="230"/>
      <c r="AA367" s="236"/>
      <c r="AT367" s="237" t="s">
        <v>168</v>
      </c>
      <c r="AU367" s="237" t="s">
        <v>114</v>
      </c>
      <c r="AV367" s="234" t="s">
        <v>165</v>
      </c>
      <c r="AW367" s="234" t="s">
        <v>33</v>
      </c>
      <c r="AX367" s="234" t="s">
        <v>83</v>
      </c>
      <c r="AY367" s="237" t="s">
        <v>160</v>
      </c>
    </row>
    <row r="368" spans="2:65" s="126" customFormat="1" ht="28.95" customHeight="1">
      <c r="B368" s="127"/>
      <c r="C368" s="383" t="s">
        <v>280</v>
      </c>
      <c r="D368" s="383" t="s">
        <v>161</v>
      </c>
      <c r="E368" s="384" t="s">
        <v>739</v>
      </c>
      <c r="F368" s="385" t="s">
        <v>740</v>
      </c>
      <c r="G368" s="385"/>
      <c r="H368" s="385"/>
      <c r="I368" s="385"/>
      <c r="J368" s="386" t="s">
        <v>182</v>
      </c>
      <c r="K368" s="387">
        <v>1073.679</v>
      </c>
      <c r="L368" s="317">
        <v>0</v>
      </c>
      <c r="M368" s="317"/>
      <c r="N368" s="318">
        <f>ROUND(L368*K368,2)</f>
        <v>0</v>
      </c>
      <c r="O368" s="318"/>
      <c r="P368" s="318"/>
      <c r="Q368" s="318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</v>
      </c>
      <c r="Y368" s="209">
        <f>X368*K368</f>
        <v>0</v>
      </c>
      <c r="Z368" s="209">
        <v>0</v>
      </c>
      <c r="AA368" s="210">
        <f>Z368*K368</f>
        <v>0</v>
      </c>
      <c r="AR368" s="117" t="s">
        <v>165</v>
      </c>
      <c r="AT368" s="117" t="s">
        <v>161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741</v>
      </c>
    </row>
    <row r="369" spans="2:51" s="216" customFormat="1" ht="28.95" customHeight="1">
      <c r="B369" s="211"/>
      <c r="C369" s="388"/>
      <c r="D369" s="388"/>
      <c r="E369" s="389" t="s">
        <v>5</v>
      </c>
      <c r="F369" s="390" t="s">
        <v>742</v>
      </c>
      <c r="G369" s="391"/>
      <c r="H369" s="391"/>
      <c r="I369" s="391"/>
      <c r="J369" s="388"/>
      <c r="K369" s="392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16" customFormat="1" ht="20.5" customHeight="1">
      <c r="B370" s="211"/>
      <c r="C370" s="388"/>
      <c r="D370" s="388"/>
      <c r="E370" s="389" t="s">
        <v>5</v>
      </c>
      <c r="F370" s="393" t="s">
        <v>191</v>
      </c>
      <c r="G370" s="394"/>
      <c r="H370" s="394"/>
      <c r="I370" s="394"/>
      <c r="J370" s="388"/>
      <c r="K370" s="392" t="s">
        <v>5</v>
      </c>
      <c r="L370" s="212"/>
      <c r="M370" s="212"/>
      <c r="N370" s="212"/>
      <c r="O370" s="212"/>
      <c r="P370" s="212"/>
      <c r="Q370" s="212"/>
      <c r="R370" s="215"/>
      <c r="T370" s="217"/>
      <c r="U370" s="212"/>
      <c r="V370" s="212"/>
      <c r="W370" s="212"/>
      <c r="X370" s="212"/>
      <c r="Y370" s="212"/>
      <c r="Z370" s="212"/>
      <c r="AA370" s="218"/>
      <c r="AT370" s="219" t="s">
        <v>168</v>
      </c>
      <c r="AU370" s="219" t="s">
        <v>114</v>
      </c>
      <c r="AV370" s="216" t="s">
        <v>83</v>
      </c>
      <c r="AW370" s="216" t="s">
        <v>33</v>
      </c>
      <c r="AX370" s="216" t="s">
        <v>75</v>
      </c>
      <c r="AY370" s="219" t="s">
        <v>160</v>
      </c>
    </row>
    <row r="371" spans="2:51" s="216" customFormat="1" ht="20.5" customHeight="1">
      <c r="B371" s="211"/>
      <c r="C371" s="388"/>
      <c r="D371" s="388"/>
      <c r="E371" s="389" t="s">
        <v>5</v>
      </c>
      <c r="F371" s="393" t="s">
        <v>613</v>
      </c>
      <c r="G371" s="394"/>
      <c r="H371" s="394"/>
      <c r="I371" s="394"/>
      <c r="J371" s="388"/>
      <c r="K371" s="392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395"/>
      <c r="D372" s="395"/>
      <c r="E372" s="396" t="s">
        <v>5</v>
      </c>
      <c r="F372" s="397" t="s">
        <v>743</v>
      </c>
      <c r="G372" s="398"/>
      <c r="H372" s="398"/>
      <c r="I372" s="398"/>
      <c r="J372" s="395"/>
      <c r="K372" s="399">
        <v>24.176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25" customFormat="1" ht="20.5" customHeight="1">
      <c r="B373" s="220"/>
      <c r="C373" s="395"/>
      <c r="D373" s="395"/>
      <c r="E373" s="396" t="s">
        <v>5</v>
      </c>
      <c r="F373" s="397" t="s">
        <v>744</v>
      </c>
      <c r="G373" s="398"/>
      <c r="H373" s="398"/>
      <c r="I373" s="398"/>
      <c r="J373" s="395"/>
      <c r="K373" s="399">
        <v>53.18</v>
      </c>
      <c r="L373" s="221"/>
      <c r="M373" s="221"/>
      <c r="N373" s="221"/>
      <c r="O373" s="221"/>
      <c r="P373" s="221"/>
      <c r="Q373" s="221"/>
      <c r="R373" s="224"/>
      <c r="T373" s="226"/>
      <c r="U373" s="221"/>
      <c r="V373" s="221"/>
      <c r="W373" s="221"/>
      <c r="X373" s="221"/>
      <c r="Y373" s="221"/>
      <c r="Z373" s="221"/>
      <c r="AA373" s="227"/>
      <c r="AT373" s="228" t="s">
        <v>168</v>
      </c>
      <c r="AU373" s="228" t="s">
        <v>114</v>
      </c>
      <c r="AV373" s="225" t="s">
        <v>114</v>
      </c>
      <c r="AW373" s="225" t="s">
        <v>33</v>
      </c>
      <c r="AX373" s="225" t="s">
        <v>75</v>
      </c>
      <c r="AY373" s="228" t="s">
        <v>160</v>
      </c>
    </row>
    <row r="374" spans="2:51" s="216" customFormat="1" ht="20.5" customHeight="1">
      <c r="B374" s="211"/>
      <c r="C374" s="388"/>
      <c r="D374" s="388"/>
      <c r="E374" s="389" t="s">
        <v>5</v>
      </c>
      <c r="F374" s="393" t="s">
        <v>611</v>
      </c>
      <c r="G374" s="394"/>
      <c r="H374" s="394"/>
      <c r="I374" s="394"/>
      <c r="J374" s="388"/>
      <c r="K374" s="392" t="s">
        <v>5</v>
      </c>
      <c r="L374" s="212"/>
      <c r="M374" s="212"/>
      <c r="N374" s="212"/>
      <c r="O374" s="212"/>
      <c r="P374" s="212"/>
      <c r="Q374" s="212"/>
      <c r="R374" s="215"/>
      <c r="T374" s="217"/>
      <c r="U374" s="212"/>
      <c r="V374" s="212"/>
      <c r="W374" s="212"/>
      <c r="X374" s="212"/>
      <c r="Y374" s="212"/>
      <c r="Z374" s="212"/>
      <c r="AA374" s="218"/>
      <c r="AT374" s="219" t="s">
        <v>168</v>
      </c>
      <c r="AU374" s="219" t="s">
        <v>114</v>
      </c>
      <c r="AV374" s="216" t="s">
        <v>83</v>
      </c>
      <c r="AW374" s="216" t="s">
        <v>33</v>
      </c>
      <c r="AX374" s="216" t="s">
        <v>75</v>
      </c>
      <c r="AY374" s="219" t="s">
        <v>160</v>
      </c>
    </row>
    <row r="375" spans="2:51" s="225" customFormat="1" ht="20.5" customHeight="1">
      <c r="B375" s="220"/>
      <c r="C375" s="395"/>
      <c r="D375" s="395"/>
      <c r="E375" s="396" t="s">
        <v>5</v>
      </c>
      <c r="F375" s="397" t="s">
        <v>745</v>
      </c>
      <c r="G375" s="398"/>
      <c r="H375" s="398"/>
      <c r="I375" s="398"/>
      <c r="J375" s="395"/>
      <c r="K375" s="399">
        <v>325.176</v>
      </c>
      <c r="L375" s="221"/>
      <c r="M375" s="221"/>
      <c r="N375" s="221"/>
      <c r="O375" s="221"/>
      <c r="P375" s="221"/>
      <c r="Q375" s="221"/>
      <c r="R375" s="224"/>
      <c r="T375" s="226"/>
      <c r="U375" s="221"/>
      <c r="V375" s="221"/>
      <c r="W375" s="221"/>
      <c r="X375" s="221"/>
      <c r="Y375" s="221"/>
      <c r="Z375" s="221"/>
      <c r="AA375" s="227"/>
      <c r="AT375" s="228" t="s">
        <v>168</v>
      </c>
      <c r="AU375" s="228" t="s">
        <v>114</v>
      </c>
      <c r="AV375" s="225" t="s">
        <v>114</v>
      </c>
      <c r="AW375" s="225" t="s">
        <v>33</v>
      </c>
      <c r="AX375" s="225" t="s">
        <v>75</v>
      </c>
      <c r="AY375" s="228" t="s">
        <v>160</v>
      </c>
    </row>
    <row r="376" spans="2:51" s="225" customFormat="1" ht="20.5" customHeight="1">
      <c r="B376" s="220"/>
      <c r="C376" s="395"/>
      <c r="D376" s="395"/>
      <c r="E376" s="396" t="s">
        <v>5</v>
      </c>
      <c r="F376" s="397" t="s">
        <v>746</v>
      </c>
      <c r="G376" s="398"/>
      <c r="H376" s="398"/>
      <c r="I376" s="398"/>
      <c r="J376" s="395"/>
      <c r="K376" s="399">
        <v>90.873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16" customFormat="1" ht="20.5" customHeight="1">
      <c r="B377" s="211"/>
      <c r="C377" s="388"/>
      <c r="D377" s="388"/>
      <c r="E377" s="389" t="s">
        <v>5</v>
      </c>
      <c r="F377" s="393" t="s">
        <v>665</v>
      </c>
      <c r="G377" s="394"/>
      <c r="H377" s="394"/>
      <c r="I377" s="394"/>
      <c r="J377" s="388"/>
      <c r="K377" s="392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395"/>
      <c r="D378" s="395"/>
      <c r="E378" s="396" t="s">
        <v>5</v>
      </c>
      <c r="F378" s="397" t="s">
        <v>747</v>
      </c>
      <c r="G378" s="398"/>
      <c r="H378" s="398"/>
      <c r="I378" s="398"/>
      <c r="J378" s="395"/>
      <c r="K378" s="399">
        <v>70.288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25" customFormat="1" ht="20.5" customHeight="1">
      <c r="B379" s="220"/>
      <c r="C379" s="395"/>
      <c r="D379" s="395"/>
      <c r="E379" s="396" t="s">
        <v>5</v>
      </c>
      <c r="F379" s="397" t="s">
        <v>748</v>
      </c>
      <c r="G379" s="398"/>
      <c r="H379" s="398"/>
      <c r="I379" s="398"/>
      <c r="J379" s="395"/>
      <c r="K379" s="399">
        <v>43.16</v>
      </c>
      <c r="L379" s="221"/>
      <c r="M379" s="221"/>
      <c r="N379" s="221"/>
      <c r="O379" s="221"/>
      <c r="P379" s="221"/>
      <c r="Q379" s="221"/>
      <c r="R379" s="224"/>
      <c r="T379" s="226"/>
      <c r="U379" s="221"/>
      <c r="V379" s="221"/>
      <c r="W379" s="221"/>
      <c r="X379" s="221"/>
      <c r="Y379" s="221"/>
      <c r="Z379" s="221"/>
      <c r="AA379" s="227"/>
      <c r="AT379" s="228" t="s">
        <v>168</v>
      </c>
      <c r="AU379" s="228" t="s">
        <v>114</v>
      </c>
      <c r="AV379" s="225" t="s">
        <v>114</v>
      </c>
      <c r="AW379" s="225" t="s">
        <v>33</v>
      </c>
      <c r="AX379" s="225" t="s">
        <v>75</v>
      </c>
      <c r="AY379" s="228" t="s">
        <v>160</v>
      </c>
    </row>
    <row r="380" spans="2:51" s="216" customFormat="1" ht="20.5" customHeight="1">
      <c r="B380" s="211"/>
      <c r="C380" s="388"/>
      <c r="D380" s="388"/>
      <c r="E380" s="389" t="s">
        <v>5</v>
      </c>
      <c r="F380" s="393" t="s">
        <v>749</v>
      </c>
      <c r="G380" s="394"/>
      <c r="H380" s="394"/>
      <c r="I380" s="394"/>
      <c r="J380" s="388"/>
      <c r="K380" s="392" t="s">
        <v>5</v>
      </c>
      <c r="L380" s="212"/>
      <c r="M380" s="212"/>
      <c r="N380" s="212"/>
      <c r="O380" s="212"/>
      <c r="P380" s="212"/>
      <c r="Q380" s="212"/>
      <c r="R380" s="215"/>
      <c r="T380" s="217"/>
      <c r="U380" s="212"/>
      <c r="V380" s="212"/>
      <c r="W380" s="212"/>
      <c r="X380" s="212"/>
      <c r="Y380" s="212"/>
      <c r="Z380" s="212"/>
      <c r="AA380" s="218"/>
      <c r="AT380" s="219" t="s">
        <v>168</v>
      </c>
      <c r="AU380" s="219" t="s">
        <v>114</v>
      </c>
      <c r="AV380" s="216" t="s">
        <v>83</v>
      </c>
      <c r="AW380" s="216" t="s">
        <v>33</v>
      </c>
      <c r="AX380" s="216" t="s">
        <v>75</v>
      </c>
      <c r="AY380" s="219" t="s">
        <v>160</v>
      </c>
    </row>
    <row r="381" spans="2:51" s="216" customFormat="1" ht="20.5" customHeight="1">
      <c r="B381" s="211"/>
      <c r="C381" s="388"/>
      <c r="D381" s="388"/>
      <c r="E381" s="389" t="s">
        <v>5</v>
      </c>
      <c r="F381" s="393" t="s">
        <v>750</v>
      </c>
      <c r="G381" s="394"/>
      <c r="H381" s="394"/>
      <c r="I381" s="394"/>
      <c r="J381" s="388"/>
      <c r="K381" s="392" t="s">
        <v>5</v>
      </c>
      <c r="L381" s="212"/>
      <c r="M381" s="212"/>
      <c r="N381" s="212"/>
      <c r="O381" s="212"/>
      <c r="P381" s="212"/>
      <c r="Q381" s="212"/>
      <c r="R381" s="215"/>
      <c r="T381" s="217"/>
      <c r="U381" s="212"/>
      <c r="V381" s="212"/>
      <c r="W381" s="212"/>
      <c r="X381" s="212"/>
      <c r="Y381" s="212"/>
      <c r="Z381" s="212"/>
      <c r="AA381" s="218"/>
      <c r="AT381" s="219" t="s">
        <v>168</v>
      </c>
      <c r="AU381" s="219" t="s">
        <v>114</v>
      </c>
      <c r="AV381" s="216" t="s">
        <v>83</v>
      </c>
      <c r="AW381" s="216" t="s">
        <v>33</v>
      </c>
      <c r="AX381" s="216" t="s">
        <v>75</v>
      </c>
      <c r="AY381" s="219" t="s">
        <v>160</v>
      </c>
    </row>
    <row r="382" spans="2:51" s="225" customFormat="1" ht="20.5" customHeight="1">
      <c r="B382" s="220"/>
      <c r="C382" s="395"/>
      <c r="D382" s="395"/>
      <c r="E382" s="396" t="s">
        <v>5</v>
      </c>
      <c r="F382" s="397" t="s">
        <v>751</v>
      </c>
      <c r="G382" s="398"/>
      <c r="H382" s="398"/>
      <c r="I382" s="398"/>
      <c r="J382" s="395"/>
      <c r="K382" s="399">
        <v>-2.481</v>
      </c>
      <c r="L382" s="221"/>
      <c r="M382" s="221"/>
      <c r="N382" s="221"/>
      <c r="O382" s="221"/>
      <c r="P382" s="221"/>
      <c r="Q382" s="221"/>
      <c r="R382" s="224"/>
      <c r="T382" s="226"/>
      <c r="U382" s="221"/>
      <c r="V382" s="221"/>
      <c r="W382" s="221"/>
      <c r="X382" s="221"/>
      <c r="Y382" s="221"/>
      <c r="Z382" s="221"/>
      <c r="AA382" s="227"/>
      <c r="AT382" s="228" t="s">
        <v>168</v>
      </c>
      <c r="AU382" s="228" t="s">
        <v>114</v>
      </c>
      <c r="AV382" s="225" t="s">
        <v>114</v>
      </c>
      <c r="AW382" s="225" t="s">
        <v>33</v>
      </c>
      <c r="AX382" s="225" t="s">
        <v>75</v>
      </c>
      <c r="AY382" s="228" t="s">
        <v>160</v>
      </c>
    </row>
    <row r="383" spans="2:51" s="216" customFormat="1" ht="20.5" customHeight="1">
      <c r="B383" s="211"/>
      <c r="C383" s="388"/>
      <c r="D383" s="388"/>
      <c r="E383" s="389" t="s">
        <v>5</v>
      </c>
      <c r="F383" s="393" t="s">
        <v>752</v>
      </c>
      <c r="G383" s="394"/>
      <c r="H383" s="394"/>
      <c r="I383" s="394"/>
      <c r="J383" s="388"/>
      <c r="K383" s="392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395"/>
      <c r="D384" s="395"/>
      <c r="E384" s="396" t="s">
        <v>5</v>
      </c>
      <c r="F384" s="397" t="s">
        <v>753</v>
      </c>
      <c r="G384" s="398"/>
      <c r="H384" s="398"/>
      <c r="I384" s="398"/>
      <c r="J384" s="395"/>
      <c r="K384" s="399">
        <v>-3.533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388"/>
      <c r="D385" s="388"/>
      <c r="E385" s="389" t="s">
        <v>5</v>
      </c>
      <c r="F385" s="393" t="s">
        <v>754</v>
      </c>
      <c r="G385" s="394"/>
      <c r="H385" s="394"/>
      <c r="I385" s="394"/>
      <c r="J385" s="388"/>
      <c r="K385" s="392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395"/>
      <c r="D386" s="395"/>
      <c r="E386" s="396" t="s">
        <v>5</v>
      </c>
      <c r="F386" s="397" t="s">
        <v>755</v>
      </c>
      <c r="G386" s="398"/>
      <c r="H386" s="398"/>
      <c r="I386" s="398"/>
      <c r="J386" s="395"/>
      <c r="K386" s="399">
        <v>-3.611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16" customFormat="1" ht="20.5" customHeight="1">
      <c r="B387" s="211"/>
      <c r="C387" s="388"/>
      <c r="D387" s="388"/>
      <c r="E387" s="389" t="s">
        <v>5</v>
      </c>
      <c r="F387" s="393" t="s">
        <v>756</v>
      </c>
      <c r="G387" s="394"/>
      <c r="H387" s="394"/>
      <c r="I387" s="394"/>
      <c r="J387" s="388"/>
      <c r="K387" s="392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395"/>
      <c r="D388" s="395"/>
      <c r="E388" s="396" t="s">
        <v>5</v>
      </c>
      <c r="F388" s="397" t="s">
        <v>757</v>
      </c>
      <c r="G388" s="398"/>
      <c r="H388" s="398"/>
      <c r="I388" s="398"/>
      <c r="J388" s="395"/>
      <c r="K388" s="399">
        <v>-2.598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16" customFormat="1" ht="20.5" customHeight="1">
      <c r="B389" s="211"/>
      <c r="C389" s="388"/>
      <c r="D389" s="388"/>
      <c r="E389" s="389" t="s">
        <v>5</v>
      </c>
      <c r="F389" s="393" t="s">
        <v>758</v>
      </c>
      <c r="G389" s="394"/>
      <c r="H389" s="394"/>
      <c r="I389" s="394"/>
      <c r="J389" s="388"/>
      <c r="K389" s="392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395"/>
      <c r="D390" s="395"/>
      <c r="E390" s="396" t="s">
        <v>5</v>
      </c>
      <c r="F390" s="397" t="s">
        <v>759</v>
      </c>
      <c r="G390" s="398"/>
      <c r="H390" s="398"/>
      <c r="I390" s="398"/>
      <c r="J390" s="395"/>
      <c r="K390" s="399">
        <v>-1.688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388"/>
      <c r="D391" s="388"/>
      <c r="E391" s="389" t="s">
        <v>5</v>
      </c>
      <c r="F391" s="393" t="s">
        <v>760</v>
      </c>
      <c r="G391" s="394"/>
      <c r="H391" s="394"/>
      <c r="I391" s="394"/>
      <c r="J391" s="388"/>
      <c r="K391" s="392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395"/>
      <c r="D392" s="395"/>
      <c r="E392" s="396" t="s">
        <v>5</v>
      </c>
      <c r="F392" s="397" t="s">
        <v>761</v>
      </c>
      <c r="G392" s="398"/>
      <c r="H392" s="398"/>
      <c r="I392" s="398"/>
      <c r="J392" s="395"/>
      <c r="K392" s="399">
        <v>-0.51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388"/>
      <c r="D393" s="388"/>
      <c r="E393" s="389" t="s">
        <v>5</v>
      </c>
      <c r="F393" s="393" t="s">
        <v>762</v>
      </c>
      <c r="G393" s="394"/>
      <c r="H393" s="394"/>
      <c r="I393" s="394"/>
      <c r="J393" s="388"/>
      <c r="K393" s="392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395"/>
      <c r="D394" s="395"/>
      <c r="E394" s="396" t="s">
        <v>5</v>
      </c>
      <c r="F394" s="397" t="s">
        <v>763</v>
      </c>
      <c r="G394" s="398"/>
      <c r="H394" s="398"/>
      <c r="I394" s="398"/>
      <c r="J394" s="395"/>
      <c r="K394" s="399">
        <v>-1.13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388"/>
      <c r="D395" s="388"/>
      <c r="E395" s="389" t="s">
        <v>5</v>
      </c>
      <c r="F395" s="393" t="s">
        <v>764</v>
      </c>
      <c r="G395" s="394"/>
      <c r="H395" s="394"/>
      <c r="I395" s="394"/>
      <c r="J395" s="388"/>
      <c r="K395" s="392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395"/>
      <c r="D396" s="395"/>
      <c r="E396" s="396" t="s">
        <v>5</v>
      </c>
      <c r="F396" s="397" t="s">
        <v>765</v>
      </c>
      <c r="G396" s="398"/>
      <c r="H396" s="398"/>
      <c r="I396" s="398"/>
      <c r="J396" s="395"/>
      <c r="K396" s="399">
        <v>-0.973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43" customFormat="1" ht="20.5" customHeight="1">
      <c r="B397" s="238"/>
      <c r="C397" s="405"/>
      <c r="D397" s="405"/>
      <c r="E397" s="406" t="s">
        <v>5</v>
      </c>
      <c r="F397" s="407" t="s">
        <v>197</v>
      </c>
      <c r="G397" s="408"/>
      <c r="H397" s="408"/>
      <c r="I397" s="408"/>
      <c r="J397" s="405"/>
      <c r="K397" s="409">
        <v>590.329</v>
      </c>
      <c r="L397" s="239"/>
      <c r="M397" s="239"/>
      <c r="N397" s="239"/>
      <c r="O397" s="239"/>
      <c r="P397" s="239"/>
      <c r="Q397" s="239"/>
      <c r="R397" s="242"/>
      <c r="T397" s="244"/>
      <c r="U397" s="239"/>
      <c r="V397" s="239"/>
      <c r="W397" s="239"/>
      <c r="X397" s="239"/>
      <c r="Y397" s="239"/>
      <c r="Z397" s="239"/>
      <c r="AA397" s="245"/>
      <c r="AT397" s="246" t="s">
        <v>168</v>
      </c>
      <c r="AU397" s="246" t="s">
        <v>114</v>
      </c>
      <c r="AV397" s="243" t="s">
        <v>175</v>
      </c>
      <c r="AW397" s="243" t="s">
        <v>33</v>
      </c>
      <c r="AX397" s="243" t="s">
        <v>75</v>
      </c>
      <c r="AY397" s="246" t="s">
        <v>160</v>
      </c>
    </row>
    <row r="398" spans="2:51" s="216" customFormat="1" ht="28.95" customHeight="1">
      <c r="B398" s="211"/>
      <c r="C398" s="388"/>
      <c r="D398" s="388"/>
      <c r="E398" s="389" t="s">
        <v>5</v>
      </c>
      <c r="F398" s="393" t="s">
        <v>766</v>
      </c>
      <c r="G398" s="394"/>
      <c r="H398" s="394"/>
      <c r="I398" s="394"/>
      <c r="J398" s="388"/>
      <c r="K398" s="392" t="s">
        <v>5</v>
      </c>
      <c r="L398" s="212"/>
      <c r="M398" s="212"/>
      <c r="N398" s="212"/>
      <c r="O398" s="212"/>
      <c r="P398" s="212"/>
      <c r="Q398" s="212"/>
      <c r="R398" s="215"/>
      <c r="T398" s="217"/>
      <c r="U398" s="212"/>
      <c r="V398" s="212"/>
      <c r="W398" s="212"/>
      <c r="X398" s="212"/>
      <c r="Y398" s="212"/>
      <c r="Z398" s="212"/>
      <c r="AA398" s="218"/>
      <c r="AT398" s="219" t="s">
        <v>168</v>
      </c>
      <c r="AU398" s="219" t="s">
        <v>114</v>
      </c>
      <c r="AV398" s="216" t="s">
        <v>83</v>
      </c>
      <c r="AW398" s="216" t="s">
        <v>33</v>
      </c>
      <c r="AX398" s="216" t="s">
        <v>75</v>
      </c>
      <c r="AY398" s="219" t="s">
        <v>160</v>
      </c>
    </row>
    <row r="399" spans="2:51" s="216" customFormat="1" ht="20.5" customHeight="1">
      <c r="B399" s="211"/>
      <c r="C399" s="388"/>
      <c r="D399" s="388"/>
      <c r="E399" s="389" t="s">
        <v>5</v>
      </c>
      <c r="F399" s="393" t="s">
        <v>620</v>
      </c>
      <c r="G399" s="394"/>
      <c r="H399" s="394"/>
      <c r="I399" s="394"/>
      <c r="J399" s="388"/>
      <c r="K399" s="392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395"/>
      <c r="D400" s="395"/>
      <c r="E400" s="396" t="s">
        <v>5</v>
      </c>
      <c r="F400" s="397" t="s">
        <v>767</v>
      </c>
      <c r="G400" s="398"/>
      <c r="H400" s="398"/>
      <c r="I400" s="398"/>
      <c r="J400" s="395"/>
      <c r="K400" s="399">
        <v>4.235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388"/>
      <c r="D401" s="388"/>
      <c r="E401" s="389" t="s">
        <v>5</v>
      </c>
      <c r="F401" s="393" t="s">
        <v>622</v>
      </c>
      <c r="G401" s="394"/>
      <c r="H401" s="394"/>
      <c r="I401" s="394"/>
      <c r="J401" s="388"/>
      <c r="K401" s="392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395"/>
      <c r="D402" s="395"/>
      <c r="E402" s="396" t="s">
        <v>5</v>
      </c>
      <c r="F402" s="397" t="s">
        <v>768</v>
      </c>
      <c r="G402" s="398"/>
      <c r="H402" s="398"/>
      <c r="I402" s="398"/>
      <c r="J402" s="395"/>
      <c r="K402" s="399">
        <v>3.135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388"/>
      <c r="D403" s="388"/>
      <c r="E403" s="389" t="s">
        <v>5</v>
      </c>
      <c r="F403" s="393" t="s">
        <v>624</v>
      </c>
      <c r="G403" s="394"/>
      <c r="H403" s="394"/>
      <c r="I403" s="394"/>
      <c r="J403" s="388"/>
      <c r="K403" s="392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395"/>
      <c r="D404" s="395"/>
      <c r="E404" s="396" t="s">
        <v>5</v>
      </c>
      <c r="F404" s="397" t="s">
        <v>769</v>
      </c>
      <c r="G404" s="398"/>
      <c r="H404" s="398"/>
      <c r="I404" s="398"/>
      <c r="J404" s="395"/>
      <c r="K404" s="399">
        <v>5.06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16" customFormat="1" ht="20.5" customHeight="1">
      <c r="B405" s="211"/>
      <c r="C405" s="388"/>
      <c r="D405" s="388"/>
      <c r="E405" s="389" t="s">
        <v>5</v>
      </c>
      <c r="F405" s="393" t="s">
        <v>626</v>
      </c>
      <c r="G405" s="394"/>
      <c r="H405" s="394"/>
      <c r="I405" s="394"/>
      <c r="J405" s="388"/>
      <c r="K405" s="392" t="s">
        <v>5</v>
      </c>
      <c r="L405" s="212"/>
      <c r="M405" s="212"/>
      <c r="N405" s="212"/>
      <c r="O405" s="212"/>
      <c r="P405" s="212"/>
      <c r="Q405" s="212"/>
      <c r="R405" s="215"/>
      <c r="T405" s="217"/>
      <c r="U405" s="212"/>
      <c r="V405" s="212"/>
      <c r="W405" s="212"/>
      <c r="X405" s="212"/>
      <c r="Y405" s="212"/>
      <c r="Z405" s="212"/>
      <c r="AA405" s="218"/>
      <c r="AT405" s="219" t="s">
        <v>168</v>
      </c>
      <c r="AU405" s="219" t="s">
        <v>114</v>
      </c>
      <c r="AV405" s="216" t="s">
        <v>83</v>
      </c>
      <c r="AW405" s="216" t="s">
        <v>33</v>
      </c>
      <c r="AX405" s="216" t="s">
        <v>75</v>
      </c>
      <c r="AY405" s="219" t="s">
        <v>160</v>
      </c>
    </row>
    <row r="406" spans="2:51" s="225" customFormat="1" ht="20.5" customHeight="1">
      <c r="B406" s="220"/>
      <c r="C406" s="395"/>
      <c r="D406" s="395"/>
      <c r="E406" s="396" t="s">
        <v>5</v>
      </c>
      <c r="F406" s="397" t="s">
        <v>770</v>
      </c>
      <c r="G406" s="398"/>
      <c r="H406" s="398"/>
      <c r="I406" s="398"/>
      <c r="J406" s="395"/>
      <c r="K406" s="399">
        <v>4.51</v>
      </c>
      <c r="L406" s="221"/>
      <c r="M406" s="221"/>
      <c r="N406" s="221"/>
      <c r="O406" s="221"/>
      <c r="P406" s="221"/>
      <c r="Q406" s="221"/>
      <c r="R406" s="224"/>
      <c r="T406" s="226"/>
      <c r="U406" s="221"/>
      <c r="V406" s="221"/>
      <c r="W406" s="221"/>
      <c r="X406" s="221"/>
      <c r="Y406" s="221"/>
      <c r="Z406" s="221"/>
      <c r="AA406" s="227"/>
      <c r="AT406" s="228" t="s">
        <v>168</v>
      </c>
      <c r="AU406" s="228" t="s">
        <v>114</v>
      </c>
      <c r="AV406" s="225" t="s">
        <v>114</v>
      </c>
      <c r="AW406" s="225" t="s">
        <v>33</v>
      </c>
      <c r="AX406" s="225" t="s">
        <v>75</v>
      </c>
      <c r="AY406" s="228" t="s">
        <v>160</v>
      </c>
    </row>
    <row r="407" spans="2:51" s="216" customFormat="1" ht="20.5" customHeight="1">
      <c r="B407" s="211"/>
      <c r="C407" s="388"/>
      <c r="D407" s="388"/>
      <c r="E407" s="389" t="s">
        <v>5</v>
      </c>
      <c r="F407" s="393" t="s">
        <v>628</v>
      </c>
      <c r="G407" s="394"/>
      <c r="H407" s="394"/>
      <c r="I407" s="394"/>
      <c r="J407" s="388"/>
      <c r="K407" s="392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395"/>
      <c r="D408" s="395"/>
      <c r="E408" s="396" t="s">
        <v>5</v>
      </c>
      <c r="F408" s="397" t="s">
        <v>771</v>
      </c>
      <c r="G408" s="398"/>
      <c r="H408" s="398"/>
      <c r="I408" s="398"/>
      <c r="J408" s="395"/>
      <c r="K408" s="399">
        <v>3.685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16" customFormat="1" ht="20.5" customHeight="1">
      <c r="B409" s="211"/>
      <c r="C409" s="388"/>
      <c r="D409" s="388"/>
      <c r="E409" s="389" t="s">
        <v>5</v>
      </c>
      <c r="F409" s="393" t="s">
        <v>630</v>
      </c>
      <c r="G409" s="394"/>
      <c r="H409" s="394"/>
      <c r="I409" s="394"/>
      <c r="J409" s="388"/>
      <c r="K409" s="392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25" customFormat="1" ht="20.5" customHeight="1">
      <c r="B410" s="220"/>
      <c r="C410" s="395"/>
      <c r="D410" s="395"/>
      <c r="E410" s="396" t="s">
        <v>5</v>
      </c>
      <c r="F410" s="397" t="s">
        <v>768</v>
      </c>
      <c r="G410" s="398"/>
      <c r="H410" s="398"/>
      <c r="I410" s="398"/>
      <c r="J410" s="395"/>
      <c r="K410" s="399">
        <v>3.135</v>
      </c>
      <c r="L410" s="221"/>
      <c r="M410" s="221"/>
      <c r="N410" s="221"/>
      <c r="O410" s="221"/>
      <c r="P410" s="221"/>
      <c r="Q410" s="221"/>
      <c r="R410" s="224"/>
      <c r="T410" s="226"/>
      <c r="U410" s="221"/>
      <c r="V410" s="221"/>
      <c r="W410" s="221"/>
      <c r="X410" s="221"/>
      <c r="Y410" s="221"/>
      <c r="Z410" s="221"/>
      <c r="AA410" s="227"/>
      <c r="AT410" s="228" t="s">
        <v>168</v>
      </c>
      <c r="AU410" s="228" t="s">
        <v>114</v>
      </c>
      <c r="AV410" s="225" t="s">
        <v>114</v>
      </c>
      <c r="AW410" s="225" t="s">
        <v>33</v>
      </c>
      <c r="AX410" s="225" t="s">
        <v>75</v>
      </c>
      <c r="AY410" s="228" t="s">
        <v>160</v>
      </c>
    </row>
    <row r="411" spans="2:51" s="216" customFormat="1" ht="20.5" customHeight="1">
      <c r="B411" s="211"/>
      <c r="C411" s="388"/>
      <c r="D411" s="388"/>
      <c r="E411" s="389" t="s">
        <v>5</v>
      </c>
      <c r="F411" s="393" t="s">
        <v>631</v>
      </c>
      <c r="G411" s="394"/>
      <c r="H411" s="394"/>
      <c r="I411" s="394"/>
      <c r="J411" s="388"/>
      <c r="K411" s="392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395"/>
      <c r="D412" s="395"/>
      <c r="E412" s="396" t="s">
        <v>5</v>
      </c>
      <c r="F412" s="397" t="s">
        <v>772</v>
      </c>
      <c r="G412" s="398"/>
      <c r="H412" s="398"/>
      <c r="I412" s="398"/>
      <c r="J412" s="395"/>
      <c r="K412" s="399">
        <v>1.76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16" customFormat="1" ht="20.5" customHeight="1">
      <c r="B413" s="211"/>
      <c r="C413" s="388"/>
      <c r="D413" s="388"/>
      <c r="E413" s="389" t="s">
        <v>5</v>
      </c>
      <c r="F413" s="393" t="s">
        <v>633</v>
      </c>
      <c r="G413" s="394"/>
      <c r="H413" s="394"/>
      <c r="I413" s="394"/>
      <c r="J413" s="388"/>
      <c r="K413" s="392" t="s">
        <v>5</v>
      </c>
      <c r="L413" s="212"/>
      <c r="M413" s="212"/>
      <c r="N413" s="212"/>
      <c r="O413" s="212"/>
      <c r="P413" s="212"/>
      <c r="Q413" s="212"/>
      <c r="R413" s="215"/>
      <c r="T413" s="217"/>
      <c r="U413" s="212"/>
      <c r="V413" s="212"/>
      <c r="W413" s="212"/>
      <c r="X413" s="212"/>
      <c r="Y413" s="212"/>
      <c r="Z413" s="212"/>
      <c r="AA413" s="218"/>
      <c r="AT413" s="219" t="s">
        <v>168</v>
      </c>
      <c r="AU413" s="219" t="s">
        <v>114</v>
      </c>
      <c r="AV413" s="216" t="s">
        <v>83</v>
      </c>
      <c r="AW413" s="216" t="s">
        <v>33</v>
      </c>
      <c r="AX413" s="216" t="s">
        <v>75</v>
      </c>
      <c r="AY413" s="219" t="s">
        <v>160</v>
      </c>
    </row>
    <row r="414" spans="2:51" s="225" customFormat="1" ht="20.5" customHeight="1">
      <c r="B414" s="220"/>
      <c r="C414" s="395"/>
      <c r="D414" s="395"/>
      <c r="E414" s="396" t="s">
        <v>5</v>
      </c>
      <c r="F414" s="397" t="s">
        <v>773</v>
      </c>
      <c r="G414" s="398"/>
      <c r="H414" s="398"/>
      <c r="I414" s="398"/>
      <c r="J414" s="395"/>
      <c r="K414" s="399">
        <v>6.204</v>
      </c>
      <c r="L414" s="221"/>
      <c r="M414" s="221"/>
      <c r="N414" s="221"/>
      <c r="O414" s="221"/>
      <c r="P414" s="221"/>
      <c r="Q414" s="221"/>
      <c r="R414" s="224"/>
      <c r="T414" s="226"/>
      <c r="U414" s="221"/>
      <c r="V414" s="221"/>
      <c r="W414" s="221"/>
      <c r="X414" s="221"/>
      <c r="Y414" s="221"/>
      <c r="Z414" s="221"/>
      <c r="AA414" s="227"/>
      <c r="AT414" s="228" t="s">
        <v>168</v>
      </c>
      <c r="AU414" s="228" t="s">
        <v>114</v>
      </c>
      <c r="AV414" s="225" t="s">
        <v>114</v>
      </c>
      <c r="AW414" s="225" t="s">
        <v>33</v>
      </c>
      <c r="AX414" s="225" t="s">
        <v>75</v>
      </c>
      <c r="AY414" s="228" t="s">
        <v>160</v>
      </c>
    </row>
    <row r="415" spans="2:51" s="216" customFormat="1" ht="20.5" customHeight="1">
      <c r="B415" s="211"/>
      <c r="C415" s="388"/>
      <c r="D415" s="388"/>
      <c r="E415" s="389" t="s">
        <v>5</v>
      </c>
      <c r="F415" s="393" t="s">
        <v>635</v>
      </c>
      <c r="G415" s="394"/>
      <c r="H415" s="394"/>
      <c r="I415" s="394"/>
      <c r="J415" s="388"/>
      <c r="K415" s="392" t="s">
        <v>5</v>
      </c>
      <c r="L415" s="212"/>
      <c r="M415" s="212"/>
      <c r="N415" s="212"/>
      <c r="O415" s="212"/>
      <c r="P415" s="212"/>
      <c r="Q415" s="212"/>
      <c r="R415" s="215"/>
      <c r="T415" s="217"/>
      <c r="U415" s="212"/>
      <c r="V415" s="212"/>
      <c r="W415" s="212"/>
      <c r="X415" s="212"/>
      <c r="Y415" s="212"/>
      <c r="Z415" s="212"/>
      <c r="AA415" s="218"/>
      <c r="AT415" s="219" t="s">
        <v>168</v>
      </c>
      <c r="AU415" s="219" t="s">
        <v>114</v>
      </c>
      <c r="AV415" s="216" t="s">
        <v>83</v>
      </c>
      <c r="AW415" s="216" t="s">
        <v>33</v>
      </c>
      <c r="AX415" s="216" t="s">
        <v>75</v>
      </c>
      <c r="AY415" s="219" t="s">
        <v>160</v>
      </c>
    </row>
    <row r="416" spans="2:51" s="225" customFormat="1" ht="20.5" customHeight="1">
      <c r="B416" s="220"/>
      <c r="C416" s="395"/>
      <c r="D416" s="395"/>
      <c r="E416" s="396" t="s">
        <v>5</v>
      </c>
      <c r="F416" s="397" t="s">
        <v>774</v>
      </c>
      <c r="G416" s="398"/>
      <c r="H416" s="398"/>
      <c r="I416" s="398"/>
      <c r="J416" s="395"/>
      <c r="K416" s="399">
        <v>1.21</v>
      </c>
      <c r="L416" s="221"/>
      <c r="M416" s="221"/>
      <c r="N416" s="221"/>
      <c r="O416" s="221"/>
      <c r="P416" s="221"/>
      <c r="Q416" s="221"/>
      <c r="R416" s="224"/>
      <c r="T416" s="226"/>
      <c r="U416" s="221"/>
      <c r="V416" s="221"/>
      <c r="W416" s="221"/>
      <c r="X416" s="221"/>
      <c r="Y416" s="221"/>
      <c r="Z416" s="221"/>
      <c r="AA416" s="227"/>
      <c r="AT416" s="228" t="s">
        <v>168</v>
      </c>
      <c r="AU416" s="228" t="s">
        <v>114</v>
      </c>
      <c r="AV416" s="225" t="s">
        <v>114</v>
      </c>
      <c r="AW416" s="225" t="s">
        <v>33</v>
      </c>
      <c r="AX416" s="225" t="s">
        <v>75</v>
      </c>
      <c r="AY416" s="228" t="s">
        <v>160</v>
      </c>
    </row>
    <row r="417" spans="2:51" s="216" customFormat="1" ht="20.5" customHeight="1">
      <c r="B417" s="211"/>
      <c r="C417" s="388"/>
      <c r="D417" s="388"/>
      <c r="E417" s="389" t="s">
        <v>5</v>
      </c>
      <c r="F417" s="393" t="s">
        <v>637</v>
      </c>
      <c r="G417" s="394"/>
      <c r="H417" s="394"/>
      <c r="I417" s="394"/>
      <c r="J417" s="388"/>
      <c r="K417" s="392" t="s">
        <v>5</v>
      </c>
      <c r="L417" s="212"/>
      <c r="M417" s="212"/>
      <c r="N417" s="212"/>
      <c r="O417" s="212"/>
      <c r="P417" s="212"/>
      <c r="Q417" s="212"/>
      <c r="R417" s="215"/>
      <c r="T417" s="217"/>
      <c r="U417" s="212"/>
      <c r="V417" s="212"/>
      <c r="W417" s="212"/>
      <c r="X417" s="212"/>
      <c r="Y417" s="212"/>
      <c r="Z417" s="212"/>
      <c r="AA417" s="218"/>
      <c r="AT417" s="219" t="s">
        <v>168</v>
      </c>
      <c r="AU417" s="219" t="s">
        <v>114</v>
      </c>
      <c r="AV417" s="216" t="s">
        <v>83</v>
      </c>
      <c r="AW417" s="216" t="s">
        <v>33</v>
      </c>
      <c r="AX417" s="216" t="s">
        <v>75</v>
      </c>
      <c r="AY417" s="219" t="s">
        <v>160</v>
      </c>
    </row>
    <row r="418" spans="2:51" s="225" customFormat="1" ht="20.5" customHeight="1">
      <c r="B418" s="220"/>
      <c r="C418" s="395"/>
      <c r="D418" s="395"/>
      <c r="E418" s="396" t="s">
        <v>5</v>
      </c>
      <c r="F418" s="397" t="s">
        <v>775</v>
      </c>
      <c r="G418" s="398"/>
      <c r="H418" s="398"/>
      <c r="I418" s="398"/>
      <c r="J418" s="395"/>
      <c r="K418" s="399">
        <v>3.432</v>
      </c>
      <c r="L418" s="221"/>
      <c r="M418" s="221"/>
      <c r="N418" s="221"/>
      <c r="O418" s="221"/>
      <c r="P418" s="221"/>
      <c r="Q418" s="221"/>
      <c r="R418" s="224"/>
      <c r="T418" s="226"/>
      <c r="U418" s="221"/>
      <c r="V418" s="221"/>
      <c r="W418" s="221"/>
      <c r="X418" s="221"/>
      <c r="Y418" s="221"/>
      <c r="Z418" s="221"/>
      <c r="AA418" s="227"/>
      <c r="AT418" s="228" t="s">
        <v>168</v>
      </c>
      <c r="AU418" s="228" t="s">
        <v>114</v>
      </c>
      <c r="AV418" s="225" t="s">
        <v>114</v>
      </c>
      <c r="AW418" s="225" t="s">
        <v>33</v>
      </c>
      <c r="AX418" s="225" t="s">
        <v>75</v>
      </c>
      <c r="AY418" s="228" t="s">
        <v>160</v>
      </c>
    </row>
    <row r="419" spans="2:51" s="216" customFormat="1" ht="20.5" customHeight="1">
      <c r="B419" s="211"/>
      <c r="C419" s="388"/>
      <c r="D419" s="388"/>
      <c r="E419" s="389" t="s">
        <v>5</v>
      </c>
      <c r="F419" s="393" t="s">
        <v>639</v>
      </c>
      <c r="G419" s="394"/>
      <c r="H419" s="394"/>
      <c r="I419" s="394"/>
      <c r="J419" s="388"/>
      <c r="K419" s="392" t="s">
        <v>5</v>
      </c>
      <c r="L419" s="212"/>
      <c r="M419" s="212"/>
      <c r="N419" s="212"/>
      <c r="O419" s="212"/>
      <c r="P419" s="212"/>
      <c r="Q419" s="212"/>
      <c r="R419" s="215"/>
      <c r="T419" s="217"/>
      <c r="U419" s="212"/>
      <c r="V419" s="212"/>
      <c r="W419" s="212"/>
      <c r="X419" s="212"/>
      <c r="Y419" s="212"/>
      <c r="Z419" s="212"/>
      <c r="AA419" s="218"/>
      <c r="AT419" s="219" t="s">
        <v>168</v>
      </c>
      <c r="AU419" s="219" t="s">
        <v>114</v>
      </c>
      <c r="AV419" s="216" t="s">
        <v>83</v>
      </c>
      <c r="AW419" s="216" t="s">
        <v>33</v>
      </c>
      <c r="AX419" s="216" t="s">
        <v>75</v>
      </c>
      <c r="AY419" s="219" t="s">
        <v>160</v>
      </c>
    </row>
    <row r="420" spans="2:51" s="225" customFormat="1" ht="20.5" customHeight="1">
      <c r="B420" s="220"/>
      <c r="C420" s="395"/>
      <c r="D420" s="395"/>
      <c r="E420" s="396" t="s">
        <v>5</v>
      </c>
      <c r="F420" s="397" t="s">
        <v>776</v>
      </c>
      <c r="G420" s="398"/>
      <c r="H420" s="398"/>
      <c r="I420" s="398"/>
      <c r="J420" s="395"/>
      <c r="K420" s="399">
        <v>3.41</v>
      </c>
      <c r="L420" s="221"/>
      <c r="M420" s="221"/>
      <c r="N420" s="221"/>
      <c r="O420" s="221"/>
      <c r="P420" s="221"/>
      <c r="Q420" s="221"/>
      <c r="R420" s="224"/>
      <c r="T420" s="226"/>
      <c r="U420" s="221"/>
      <c r="V420" s="221"/>
      <c r="W420" s="221"/>
      <c r="X420" s="221"/>
      <c r="Y420" s="221"/>
      <c r="Z420" s="221"/>
      <c r="AA420" s="227"/>
      <c r="AT420" s="228" t="s">
        <v>168</v>
      </c>
      <c r="AU420" s="228" t="s">
        <v>114</v>
      </c>
      <c r="AV420" s="225" t="s">
        <v>114</v>
      </c>
      <c r="AW420" s="225" t="s">
        <v>33</v>
      </c>
      <c r="AX420" s="225" t="s">
        <v>75</v>
      </c>
      <c r="AY420" s="228" t="s">
        <v>160</v>
      </c>
    </row>
    <row r="421" spans="2:51" s="216" customFormat="1" ht="20.5" customHeight="1">
      <c r="B421" s="211"/>
      <c r="C421" s="388"/>
      <c r="D421" s="388"/>
      <c r="E421" s="389" t="s">
        <v>5</v>
      </c>
      <c r="F421" s="393" t="s">
        <v>641</v>
      </c>
      <c r="G421" s="394"/>
      <c r="H421" s="394"/>
      <c r="I421" s="394"/>
      <c r="J421" s="388"/>
      <c r="K421" s="392" t="s">
        <v>5</v>
      </c>
      <c r="L421" s="212"/>
      <c r="M421" s="212"/>
      <c r="N421" s="212"/>
      <c r="O421" s="212"/>
      <c r="P421" s="212"/>
      <c r="Q421" s="212"/>
      <c r="R421" s="215"/>
      <c r="T421" s="217"/>
      <c r="U421" s="212"/>
      <c r="V421" s="212"/>
      <c r="W421" s="212"/>
      <c r="X421" s="212"/>
      <c r="Y421" s="212"/>
      <c r="Z421" s="212"/>
      <c r="AA421" s="218"/>
      <c r="AT421" s="219" t="s">
        <v>168</v>
      </c>
      <c r="AU421" s="219" t="s">
        <v>114</v>
      </c>
      <c r="AV421" s="216" t="s">
        <v>83</v>
      </c>
      <c r="AW421" s="216" t="s">
        <v>33</v>
      </c>
      <c r="AX421" s="216" t="s">
        <v>75</v>
      </c>
      <c r="AY421" s="219" t="s">
        <v>160</v>
      </c>
    </row>
    <row r="422" spans="2:51" s="225" customFormat="1" ht="20.5" customHeight="1">
      <c r="B422" s="220"/>
      <c r="C422" s="395"/>
      <c r="D422" s="395"/>
      <c r="E422" s="396" t="s">
        <v>5</v>
      </c>
      <c r="F422" s="397" t="s">
        <v>767</v>
      </c>
      <c r="G422" s="398"/>
      <c r="H422" s="398"/>
      <c r="I422" s="398"/>
      <c r="J422" s="395"/>
      <c r="K422" s="399">
        <v>4.235</v>
      </c>
      <c r="L422" s="221"/>
      <c r="M422" s="221"/>
      <c r="N422" s="221"/>
      <c r="O422" s="221"/>
      <c r="P422" s="221"/>
      <c r="Q422" s="221"/>
      <c r="R422" s="224"/>
      <c r="T422" s="226"/>
      <c r="U422" s="221"/>
      <c r="V422" s="221"/>
      <c r="W422" s="221"/>
      <c r="X422" s="221"/>
      <c r="Y422" s="221"/>
      <c r="Z422" s="221"/>
      <c r="AA422" s="227"/>
      <c r="AT422" s="228" t="s">
        <v>168</v>
      </c>
      <c r="AU422" s="228" t="s">
        <v>114</v>
      </c>
      <c r="AV422" s="225" t="s">
        <v>114</v>
      </c>
      <c r="AW422" s="225" t="s">
        <v>33</v>
      </c>
      <c r="AX422" s="225" t="s">
        <v>75</v>
      </c>
      <c r="AY422" s="228" t="s">
        <v>160</v>
      </c>
    </row>
    <row r="423" spans="2:51" s="216" customFormat="1" ht="20.5" customHeight="1">
      <c r="B423" s="211"/>
      <c r="C423" s="388"/>
      <c r="D423" s="388"/>
      <c r="E423" s="389" t="s">
        <v>5</v>
      </c>
      <c r="F423" s="393" t="s">
        <v>642</v>
      </c>
      <c r="G423" s="394"/>
      <c r="H423" s="394"/>
      <c r="I423" s="394"/>
      <c r="J423" s="388"/>
      <c r="K423" s="392" t="s">
        <v>5</v>
      </c>
      <c r="L423" s="212"/>
      <c r="M423" s="212"/>
      <c r="N423" s="212"/>
      <c r="O423" s="212"/>
      <c r="P423" s="212"/>
      <c r="Q423" s="212"/>
      <c r="R423" s="215"/>
      <c r="T423" s="217"/>
      <c r="U423" s="212"/>
      <c r="V423" s="212"/>
      <c r="W423" s="212"/>
      <c r="X423" s="212"/>
      <c r="Y423" s="212"/>
      <c r="Z423" s="212"/>
      <c r="AA423" s="218"/>
      <c r="AT423" s="219" t="s">
        <v>168</v>
      </c>
      <c r="AU423" s="219" t="s">
        <v>114</v>
      </c>
      <c r="AV423" s="216" t="s">
        <v>83</v>
      </c>
      <c r="AW423" s="216" t="s">
        <v>33</v>
      </c>
      <c r="AX423" s="216" t="s">
        <v>75</v>
      </c>
      <c r="AY423" s="219" t="s">
        <v>160</v>
      </c>
    </row>
    <row r="424" spans="2:51" s="225" customFormat="1" ht="20.5" customHeight="1">
      <c r="B424" s="220"/>
      <c r="C424" s="395"/>
      <c r="D424" s="395"/>
      <c r="E424" s="396" t="s">
        <v>5</v>
      </c>
      <c r="F424" s="397" t="s">
        <v>777</v>
      </c>
      <c r="G424" s="398"/>
      <c r="H424" s="398"/>
      <c r="I424" s="398"/>
      <c r="J424" s="395"/>
      <c r="K424" s="399">
        <v>4.422</v>
      </c>
      <c r="L424" s="221"/>
      <c r="M424" s="221"/>
      <c r="N424" s="221"/>
      <c r="O424" s="221"/>
      <c r="P424" s="221"/>
      <c r="Q424" s="221"/>
      <c r="R424" s="224"/>
      <c r="T424" s="226"/>
      <c r="U424" s="221"/>
      <c r="V424" s="221"/>
      <c r="W424" s="221"/>
      <c r="X424" s="221"/>
      <c r="Y424" s="221"/>
      <c r="Z424" s="221"/>
      <c r="AA424" s="227"/>
      <c r="AT424" s="228" t="s">
        <v>168</v>
      </c>
      <c r="AU424" s="228" t="s">
        <v>114</v>
      </c>
      <c r="AV424" s="225" t="s">
        <v>114</v>
      </c>
      <c r="AW424" s="225" t="s">
        <v>33</v>
      </c>
      <c r="AX424" s="225" t="s">
        <v>75</v>
      </c>
      <c r="AY424" s="228" t="s">
        <v>160</v>
      </c>
    </row>
    <row r="425" spans="2:51" s="216" customFormat="1" ht="20.5" customHeight="1">
      <c r="B425" s="211"/>
      <c r="C425" s="388"/>
      <c r="D425" s="388"/>
      <c r="E425" s="389" t="s">
        <v>5</v>
      </c>
      <c r="F425" s="393" t="s">
        <v>644</v>
      </c>
      <c r="G425" s="394"/>
      <c r="H425" s="394"/>
      <c r="I425" s="394"/>
      <c r="J425" s="388"/>
      <c r="K425" s="392" t="s">
        <v>5</v>
      </c>
      <c r="L425" s="212"/>
      <c r="M425" s="212"/>
      <c r="N425" s="212"/>
      <c r="O425" s="212"/>
      <c r="P425" s="212"/>
      <c r="Q425" s="212"/>
      <c r="R425" s="215"/>
      <c r="T425" s="217"/>
      <c r="U425" s="212"/>
      <c r="V425" s="212"/>
      <c r="W425" s="212"/>
      <c r="X425" s="212"/>
      <c r="Y425" s="212"/>
      <c r="Z425" s="212"/>
      <c r="AA425" s="218"/>
      <c r="AT425" s="219" t="s">
        <v>168</v>
      </c>
      <c r="AU425" s="219" t="s">
        <v>114</v>
      </c>
      <c r="AV425" s="216" t="s">
        <v>83</v>
      </c>
      <c r="AW425" s="216" t="s">
        <v>33</v>
      </c>
      <c r="AX425" s="216" t="s">
        <v>75</v>
      </c>
      <c r="AY425" s="219" t="s">
        <v>160</v>
      </c>
    </row>
    <row r="426" spans="2:51" s="225" customFormat="1" ht="20.5" customHeight="1">
      <c r="B426" s="220"/>
      <c r="C426" s="395"/>
      <c r="D426" s="395"/>
      <c r="E426" s="396" t="s">
        <v>5</v>
      </c>
      <c r="F426" s="397" t="s">
        <v>778</v>
      </c>
      <c r="G426" s="398"/>
      <c r="H426" s="398"/>
      <c r="I426" s="398"/>
      <c r="J426" s="395"/>
      <c r="K426" s="399">
        <v>3.762</v>
      </c>
      <c r="L426" s="221"/>
      <c r="M426" s="221"/>
      <c r="N426" s="221"/>
      <c r="O426" s="221"/>
      <c r="P426" s="221"/>
      <c r="Q426" s="221"/>
      <c r="R426" s="224"/>
      <c r="T426" s="226"/>
      <c r="U426" s="221"/>
      <c r="V426" s="221"/>
      <c r="W426" s="221"/>
      <c r="X426" s="221"/>
      <c r="Y426" s="221"/>
      <c r="Z426" s="221"/>
      <c r="AA426" s="227"/>
      <c r="AT426" s="228" t="s">
        <v>168</v>
      </c>
      <c r="AU426" s="228" t="s">
        <v>114</v>
      </c>
      <c r="AV426" s="225" t="s">
        <v>114</v>
      </c>
      <c r="AW426" s="225" t="s">
        <v>33</v>
      </c>
      <c r="AX426" s="225" t="s">
        <v>75</v>
      </c>
      <c r="AY426" s="228" t="s">
        <v>160</v>
      </c>
    </row>
    <row r="427" spans="2:51" s="216" customFormat="1" ht="20.5" customHeight="1">
      <c r="B427" s="211"/>
      <c r="C427" s="388"/>
      <c r="D427" s="388"/>
      <c r="E427" s="389" t="s">
        <v>5</v>
      </c>
      <c r="F427" s="393" t="s">
        <v>646</v>
      </c>
      <c r="G427" s="394"/>
      <c r="H427" s="394"/>
      <c r="I427" s="394"/>
      <c r="J427" s="388"/>
      <c r="K427" s="392" t="s">
        <v>5</v>
      </c>
      <c r="L427" s="212"/>
      <c r="M427" s="212"/>
      <c r="N427" s="212"/>
      <c r="O427" s="212"/>
      <c r="P427" s="212"/>
      <c r="Q427" s="212"/>
      <c r="R427" s="215"/>
      <c r="T427" s="217"/>
      <c r="U427" s="212"/>
      <c r="V427" s="212"/>
      <c r="W427" s="212"/>
      <c r="X427" s="212"/>
      <c r="Y427" s="212"/>
      <c r="Z427" s="212"/>
      <c r="AA427" s="218"/>
      <c r="AT427" s="219" t="s">
        <v>168</v>
      </c>
      <c r="AU427" s="219" t="s">
        <v>114</v>
      </c>
      <c r="AV427" s="216" t="s">
        <v>83</v>
      </c>
      <c r="AW427" s="216" t="s">
        <v>33</v>
      </c>
      <c r="AX427" s="216" t="s">
        <v>75</v>
      </c>
      <c r="AY427" s="219" t="s">
        <v>160</v>
      </c>
    </row>
    <row r="428" spans="2:51" s="225" customFormat="1" ht="20.5" customHeight="1">
      <c r="B428" s="220"/>
      <c r="C428" s="395"/>
      <c r="D428" s="395"/>
      <c r="E428" s="396" t="s">
        <v>5</v>
      </c>
      <c r="F428" s="397" t="s">
        <v>779</v>
      </c>
      <c r="G428" s="398"/>
      <c r="H428" s="398"/>
      <c r="I428" s="398"/>
      <c r="J428" s="395"/>
      <c r="K428" s="399">
        <v>3.102</v>
      </c>
      <c r="L428" s="221"/>
      <c r="M428" s="221"/>
      <c r="N428" s="221"/>
      <c r="O428" s="221"/>
      <c r="P428" s="221"/>
      <c r="Q428" s="221"/>
      <c r="R428" s="224"/>
      <c r="T428" s="226"/>
      <c r="U428" s="221"/>
      <c r="V428" s="221"/>
      <c r="W428" s="221"/>
      <c r="X428" s="221"/>
      <c r="Y428" s="221"/>
      <c r="Z428" s="221"/>
      <c r="AA428" s="227"/>
      <c r="AT428" s="228" t="s">
        <v>168</v>
      </c>
      <c r="AU428" s="228" t="s">
        <v>114</v>
      </c>
      <c r="AV428" s="225" t="s">
        <v>114</v>
      </c>
      <c r="AW428" s="225" t="s">
        <v>33</v>
      </c>
      <c r="AX428" s="225" t="s">
        <v>75</v>
      </c>
      <c r="AY428" s="228" t="s">
        <v>160</v>
      </c>
    </row>
    <row r="429" spans="2:51" s="216" customFormat="1" ht="20.5" customHeight="1">
      <c r="B429" s="211"/>
      <c r="C429" s="388"/>
      <c r="D429" s="388"/>
      <c r="E429" s="389" t="s">
        <v>5</v>
      </c>
      <c r="F429" s="393" t="s">
        <v>648</v>
      </c>
      <c r="G429" s="394"/>
      <c r="H429" s="394"/>
      <c r="I429" s="394"/>
      <c r="J429" s="388"/>
      <c r="K429" s="392" t="s">
        <v>5</v>
      </c>
      <c r="L429" s="212"/>
      <c r="M429" s="212"/>
      <c r="N429" s="212"/>
      <c r="O429" s="212"/>
      <c r="P429" s="212"/>
      <c r="Q429" s="212"/>
      <c r="R429" s="215"/>
      <c r="T429" s="217"/>
      <c r="U429" s="212"/>
      <c r="V429" s="212"/>
      <c r="W429" s="212"/>
      <c r="X429" s="212"/>
      <c r="Y429" s="212"/>
      <c r="Z429" s="212"/>
      <c r="AA429" s="218"/>
      <c r="AT429" s="219" t="s">
        <v>168</v>
      </c>
      <c r="AU429" s="219" t="s">
        <v>114</v>
      </c>
      <c r="AV429" s="216" t="s">
        <v>83</v>
      </c>
      <c r="AW429" s="216" t="s">
        <v>33</v>
      </c>
      <c r="AX429" s="216" t="s">
        <v>75</v>
      </c>
      <c r="AY429" s="219" t="s">
        <v>160</v>
      </c>
    </row>
    <row r="430" spans="2:51" s="225" customFormat="1" ht="20.5" customHeight="1">
      <c r="B430" s="220"/>
      <c r="C430" s="395"/>
      <c r="D430" s="395"/>
      <c r="E430" s="396" t="s">
        <v>5</v>
      </c>
      <c r="F430" s="397" t="s">
        <v>780</v>
      </c>
      <c r="G430" s="398"/>
      <c r="H430" s="398"/>
      <c r="I430" s="398"/>
      <c r="J430" s="395"/>
      <c r="K430" s="399">
        <v>4.004</v>
      </c>
      <c r="L430" s="221"/>
      <c r="M430" s="221"/>
      <c r="N430" s="221"/>
      <c r="O430" s="221"/>
      <c r="P430" s="221"/>
      <c r="Q430" s="221"/>
      <c r="R430" s="224"/>
      <c r="T430" s="226"/>
      <c r="U430" s="221"/>
      <c r="V430" s="221"/>
      <c r="W430" s="221"/>
      <c r="X430" s="221"/>
      <c r="Y430" s="221"/>
      <c r="Z430" s="221"/>
      <c r="AA430" s="227"/>
      <c r="AT430" s="228" t="s">
        <v>168</v>
      </c>
      <c r="AU430" s="228" t="s">
        <v>114</v>
      </c>
      <c r="AV430" s="225" t="s">
        <v>114</v>
      </c>
      <c r="AW430" s="225" t="s">
        <v>33</v>
      </c>
      <c r="AX430" s="225" t="s">
        <v>75</v>
      </c>
      <c r="AY430" s="228" t="s">
        <v>160</v>
      </c>
    </row>
    <row r="431" spans="2:51" s="216" customFormat="1" ht="20.5" customHeight="1">
      <c r="B431" s="211"/>
      <c r="C431" s="388"/>
      <c r="D431" s="388"/>
      <c r="E431" s="389" t="s">
        <v>5</v>
      </c>
      <c r="F431" s="393" t="s">
        <v>650</v>
      </c>
      <c r="G431" s="394"/>
      <c r="H431" s="394"/>
      <c r="I431" s="394"/>
      <c r="J431" s="388"/>
      <c r="K431" s="392" t="s">
        <v>5</v>
      </c>
      <c r="L431" s="212"/>
      <c r="M431" s="212"/>
      <c r="N431" s="212"/>
      <c r="O431" s="212"/>
      <c r="P431" s="212"/>
      <c r="Q431" s="212"/>
      <c r="R431" s="215"/>
      <c r="T431" s="217"/>
      <c r="U431" s="212"/>
      <c r="V431" s="212"/>
      <c r="W431" s="212"/>
      <c r="X431" s="212"/>
      <c r="Y431" s="212"/>
      <c r="Z431" s="212"/>
      <c r="AA431" s="218"/>
      <c r="AT431" s="219" t="s">
        <v>168</v>
      </c>
      <c r="AU431" s="219" t="s">
        <v>114</v>
      </c>
      <c r="AV431" s="216" t="s">
        <v>83</v>
      </c>
      <c r="AW431" s="216" t="s">
        <v>33</v>
      </c>
      <c r="AX431" s="216" t="s">
        <v>75</v>
      </c>
      <c r="AY431" s="219" t="s">
        <v>160</v>
      </c>
    </row>
    <row r="432" spans="2:51" s="225" customFormat="1" ht="20.5" customHeight="1">
      <c r="B432" s="220"/>
      <c r="C432" s="395"/>
      <c r="D432" s="395"/>
      <c r="E432" s="396" t="s">
        <v>5</v>
      </c>
      <c r="F432" s="397" t="s">
        <v>781</v>
      </c>
      <c r="G432" s="398"/>
      <c r="H432" s="398"/>
      <c r="I432" s="398"/>
      <c r="J432" s="395"/>
      <c r="K432" s="399">
        <v>4.389</v>
      </c>
      <c r="L432" s="221"/>
      <c r="M432" s="221"/>
      <c r="N432" s="221"/>
      <c r="O432" s="221"/>
      <c r="P432" s="221"/>
      <c r="Q432" s="221"/>
      <c r="R432" s="224"/>
      <c r="T432" s="226"/>
      <c r="U432" s="221"/>
      <c r="V432" s="221"/>
      <c r="W432" s="221"/>
      <c r="X432" s="221"/>
      <c r="Y432" s="221"/>
      <c r="Z432" s="221"/>
      <c r="AA432" s="227"/>
      <c r="AT432" s="228" t="s">
        <v>168</v>
      </c>
      <c r="AU432" s="228" t="s">
        <v>114</v>
      </c>
      <c r="AV432" s="225" t="s">
        <v>114</v>
      </c>
      <c r="AW432" s="225" t="s">
        <v>33</v>
      </c>
      <c r="AX432" s="225" t="s">
        <v>75</v>
      </c>
      <c r="AY432" s="228" t="s">
        <v>160</v>
      </c>
    </row>
    <row r="433" spans="2:51" s="216" customFormat="1" ht="20.5" customHeight="1">
      <c r="B433" s="211"/>
      <c r="C433" s="388"/>
      <c r="D433" s="388"/>
      <c r="E433" s="389" t="s">
        <v>5</v>
      </c>
      <c r="F433" s="393" t="s">
        <v>652</v>
      </c>
      <c r="G433" s="394"/>
      <c r="H433" s="394"/>
      <c r="I433" s="394"/>
      <c r="J433" s="388"/>
      <c r="K433" s="392" t="s">
        <v>5</v>
      </c>
      <c r="L433" s="212"/>
      <c r="M433" s="212"/>
      <c r="N433" s="212"/>
      <c r="O433" s="212"/>
      <c r="P433" s="212"/>
      <c r="Q433" s="212"/>
      <c r="R433" s="215"/>
      <c r="T433" s="217"/>
      <c r="U433" s="212"/>
      <c r="V433" s="212"/>
      <c r="W433" s="212"/>
      <c r="X433" s="212"/>
      <c r="Y433" s="212"/>
      <c r="Z433" s="212"/>
      <c r="AA433" s="218"/>
      <c r="AT433" s="219" t="s">
        <v>168</v>
      </c>
      <c r="AU433" s="219" t="s">
        <v>114</v>
      </c>
      <c r="AV433" s="216" t="s">
        <v>83</v>
      </c>
      <c r="AW433" s="216" t="s">
        <v>33</v>
      </c>
      <c r="AX433" s="216" t="s">
        <v>75</v>
      </c>
      <c r="AY433" s="219" t="s">
        <v>160</v>
      </c>
    </row>
    <row r="434" spans="2:51" s="225" customFormat="1" ht="20.5" customHeight="1">
      <c r="B434" s="220"/>
      <c r="C434" s="395"/>
      <c r="D434" s="395"/>
      <c r="E434" s="396" t="s">
        <v>5</v>
      </c>
      <c r="F434" s="397" t="s">
        <v>782</v>
      </c>
      <c r="G434" s="398"/>
      <c r="H434" s="398"/>
      <c r="I434" s="398"/>
      <c r="J434" s="395"/>
      <c r="K434" s="399">
        <v>4.774</v>
      </c>
      <c r="L434" s="221"/>
      <c r="M434" s="221"/>
      <c r="N434" s="221"/>
      <c r="O434" s="221"/>
      <c r="P434" s="221"/>
      <c r="Q434" s="221"/>
      <c r="R434" s="224"/>
      <c r="T434" s="226"/>
      <c r="U434" s="221"/>
      <c r="V434" s="221"/>
      <c r="W434" s="221"/>
      <c r="X434" s="221"/>
      <c r="Y434" s="221"/>
      <c r="Z434" s="221"/>
      <c r="AA434" s="227"/>
      <c r="AT434" s="228" t="s">
        <v>168</v>
      </c>
      <c r="AU434" s="228" t="s">
        <v>114</v>
      </c>
      <c r="AV434" s="225" t="s">
        <v>114</v>
      </c>
      <c r="AW434" s="225" t="s">
        <v>33</v>
      </c>
      <c r="AX434" s="225" t="s">
        <v>75</v>
      </c>
      <c r="AY434" s="228" t="s">
        <v>160</v>
      </c>
    </row>
    <row r="435" spans="2:51" s="243" customFormat="1" ht="20.5" customHeight="1">
      <c r="B435" s="238"/>
      <c r="C435" s="405"/>
      <c r="D435" s="405"/>
      <c r="E435" s="406" t="s">
        <v>5</v>
      </c>
      <c r="F435" s="407" t="s">
        <v>197</v>
      </c>
      <c r="G435" s="408"/>
      <c r="H435" s="408"/>
      <c r="I435" s="408"/>
      <c r="J435" s="405"/>
      <c r="K435" s="409">
        <v>68.464</v>
      </c>
      <c r="L435" s="239"/>
      <c r="M435" s="239"/>
      <c r="N435" s="239"/>
      <c r="O435" s="239"/>
      <c r="P435" s="239"/>
      <c r="Q435" s="239"/>
      <c r="R435" s="242"/>
      <c r="T435" s="244"/>
      <c r="U435" s="239"/>
      <c r="V435" s="239"/>
      <c r="W435" s="239"/>
      <c r="X435" s="239"/>
      <c r="Y435" s="239"/>
      <c r="Z435" s="239"/>
      <c r="AA435" s="245"/>
      <c r="AT435" s="246" t="s">
        <v>168</v>
      </c>
      <c r="AU435" s="246" t="s">
        <v>114</v>
      </c>
      <c r="AV435" s="243" t="s">
        <v>175</v>
      </c>
      <c r="AW435" s="243" t="s">
        <v>33</v>
      </c>
      <c r="AX435" s="243" t="s">
        <v>75</v>
      </c>
      <c r="AY435" s="246" t="s">
        <v>160</v>
      </c>
    </row>
    <row r="436" spans="2:51" s="216" customFormat="1" ht="28.95" customHeight="1">
      <c r="B436" s="211"/>
      <c r="C436" s="388"/>
      <c r="D436" s="388"/>
      <c r="E436" s="389" t="s">
        <v>5</v>
      </c>
      <c r="F436" s="393" t="s">
        <v>783</v>
      </c>
      <c r="G436" s="394"/>
      <c r="H436" s="394"/>
      <c r="I436" s="394"/>
      <c r="J436" s="388"/>
      <c r="K436" s="392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16" customFormat="1" ht="20.5" customHeight="1">
      <c r="B437" s="211"/>
      <c r="C437" s="388"/>
      <c r="D437" s="388"/>
      <c r="E437" s="389" t="s">
        <v>5</v>
      </c>
      <c r="F437" s="393" t="s">
        <v>620</v>
      </c>
      <c r="G437" s="394"/>
      <c r="H437" s="394"/>
      <c r="I437" s="394"/>
      <c r="J437" s="388"/>
      <c r="K437" s="392" t="s">
        <v>5</v>
      </c>
      <c r="L437" s="212"/>
      <c r="M437" s="212"/>
      <c r="N437" s="212"/>
      <c r="O437" s="212"/>
      <c r="P437" s="212"/>
      <c r="Q437" s="212"/>
      <c r="R437" s="215"/>
      <c r="T437" s="217"/>
      <c r="U437" s="212"/>
      <c r="V437" s="212"/>
      <c r="W437" s="212"/>
      <c r="X437" s="212"/>
      <c r="Y437" s="212"/>
      <c r="Z437" s="212"/>
      <c r="AA437" s="218"/>
      <c r="AT437" s="219" t="s">
        <v>168</v>
      </c>
      <c r="AU437" s="219" t="s">
        <v>114</v>
      </c>
      <c r="AV437" s="216" t="s">
        <v>83</v>
      </c>
      <c r="AW437" s="216" t="s">
        <v>33</v>
      </c>
      <c r="AX437" s="216" t="s">
        <v>75</v>
      </c>
      <c r="AY437" s="219" t="s">
        <v>160</v>
      </c>
    </row>
    <row r="438" spans="2:51" s="225" customFormat="1" ht="20.5" customHeight="1">
      <c r="B438" s="220"/>
      <c r="C438" s="395"/>
      <c r="D438" s="395"/>
      <c r="E438" s="396" t="s">
        <v>5</v>
      </c>
      <c r="F438" s="397" t="s">
        <v>767</v>
      </c>
      <c r="G438" s="398"/>
      <c r="H438" s="398"/>
      <c r="I438" s="398"/>
      <c r="J438" s="395"/>
      <c r="K438" s="399">
        <v>4.235</v>
      </c>
      <c r="L438" s="221"/>
      <c r="M438" s="221"/>
      <c r="N438" s="221"/>
      <c r="O438" s="221"/>
      <c r="P438" s="221"/>
      <c r="Q438" s="221"/>
      <c r="R438" s="224"/>
      <c r="T438" s="226"/>
      <c r="U438" s="221"/>
      <c r="V438" s="221"/>
      <c r="W438" s="221"/>
      <c r="X438" s="221"/>
      <c r="Y438" s="221"/>
      <c r="Z438" s="221"/>
      <c r="AA438" s="227"/>
      <c r="AT438" s="228" t="s">
        <v>168</v>
      </c>
      <c r="AU438" s="228" t="s">
        <v>114</v>
      </c>
      <c r="AV438" s="225" t="s">
        <v>114</v>
      </c>
      <c r="AW438" s="225" t="s">
        <v>33</v>
      </c>
      <c r="AX438" s="225" t="s">
        <v>75</v>
      </c>
      <c r="AY438" s="228" t="s">
        <v>160</v>
      </c>
    </row>
    <row r="439" spans="2:51" s="216" customFormat="1" ht="20.5" customHeight="1">
      <c r="B439" s="211"/>
      <c r="C439" s="388"/>
      <c r="D439" s="388"/>
      <c r="E439" s="389" t="s">
        <v>5</v>
      </c>
      <c r="F439" s="393" t="s">
        <v>622</v>
      </c>
      <c r="G439" s="394"/>
      <c r="H439" s="394"/>
      <c r="I439" s="394"/>
      <c r="J439" s="388"/>
      <c r="K439" s="392" t="s">
        <v>5</v>
      </c>
      <c r="L439" s="212"/>
      <c r="M439" s="212"/>
      <c r="N439" s="212"/>
      <c r="O439" s="212"/>
      <c r="P439" s="212"/>
      <c r="Q439" s="212"/>
      <c r="R439" s="215"/>
      <c r="T439" s="217"/>
      <c r="U439" s="212"/>
      <c r="V439" s="212"/>
      <c r="W439" s="212"/>
      <c r="X439" s="212"/>
      <c r="Y439" s="212"/>
      <c r="Z439" s="212"/>
      <c r="AA439" s="218"/>
      <c r="AT439" s="219" t="s">
        <v>168</v>
      </c>
      <c r="AU439" s="219" t="s">
        <v>114</v>
      </c>
      <c r="AV439" s="216" t="s">
        <v>83</v>
      </c>
      <c r="AW439" s="216" t="s">
        <v>33</v>
      </c>
      <c r="AX439" s="216" t="s">
        <v>75</v>
      </c>
      <c r="AY439" s="219" t="s">
        <v>160</v>
      </c>
    </row>
    <row r="440" spans="2:51" s="225" customFormat="1" ht="20.5" customHeight="1">
      <c r="B440" s="220"/>
      <c r="C440" s="395"/>
      <c r="D440" s="395"/>
      <c r="E440" s="396" t="s">
        <v>5</v>
      </c>
      <c r="F440" s="397" t="s">
        <v>768</v>
      </c>
      <c r="G440" s="398"/>
      <c r="H440" s="398"/>
      <c r="I440" s="398"/>
      <c r="J440" s="395"/>
      <c r="K440" s="399">
        <v>3.135</v>
      </c>
      <c r="L440" s="221"/>
      <c r="M440" s="221"/>
      <c r="N440" s="221"/>
      <c r="O440" s="221"/>
      <c r="P440" s="221"/>
      <c r="Q440" s="221"/>
      <c r="R440" s="224"/>
      <c r="T440" s="226"/>
      <c r="U440" s="221"/>
      <c r="V440" s="221"/>
      <c r="W440" s="221"/>
      <c r="X440" s="221"/>
      <c r="Y440" s="221"/>
      <c r="Z440" s="221"/>
      <c r="AA440" s="227"/>
      <c r="AT440" s="228" t="s">
        <v>168</v>
      </c>
      <c r="AU440" s="228" t="s">
        <v>114</v>
      </c>
      <c r="AV440" s="225" t="s">
        <v>114</v>
      </c>
      <c r="AW440" s="225" t="s">
        <v>33</v>
      </c>
      <c r="AX440" s="225" t="s">
        <v>75</v>
      </c>
      <c r="AY440" s="228" t="s">
        <v>160</v>
      </c>
    </row>
    <row r="441" spans="2:51" s="216" customFormat="1" ht="20.5" customHeight="1">
      <c r="B441" s="211"/>
      <c r="C441" s="388"/>
      <c r="D441" s="388"/>
      <c r="E441" s="389" t="s">
        <v>5</v>
      </c>
      <c r="F441" s="393" t="s">
        <v>624</v>
      </c>
      <c r="G441" s="394"/>
      <c r="H441" s="394"/>
      <c r="I441" s="394"/>
      <c r="J441" s="388"/>
      <c r="K441" s="392" t="s">
        <v>5</v>
      </c>
      <c r="L441" s="212"/>
      <c r="M441" s="212"/>
      <c r="N441" s="212"/>
      <c r="O441" s="212"/>
      <c r="P441" s="212"/>
      <c r="Q441" s="212"/>
      <c r="R441" s="215"/>
      <c r="T441" s="217"/>
      <c r="U441" s="212"/>
      <c r="V441" s="212"/>
      <c r="W441" s="212"/>
      <c r="X441" s="212"/>
      <c r="Y441" s="212"/>
      <c r="Z441" s="212"/>
      <c r="AA441" s="218"/>
      <c r="AT441" s="219" t="s">
        <v>168</v>
      </c>
      <c r="AU441" s="219" t="s">
        <v>114</v>
      </c>
      <c r="AV441" s="216" t="s">
        <v>83</v>
      </c>
      <c r="AW441" s="216" t="s">
        <v>33</v>
      </c>
      <c r="AX441" s="216" t="s">
        <v>75</v>
      </c>
      <c r="AY441" s="219" t="s">
        <v>160</v>
      </c>
    </row>
    <row r="442" spans="2:51" s="225" customFormat="1" ht="20.5" customHeight="1">
      <c r="B442" s="220"/>
      <c r="C442" s="395"/>
      <c r="D442" s="395"/>
      <c r="E442" s="396" t="s">
        <v>5</v>
      </c>
      <c r="F442" s="397" t="s">
        <v>769</v>
      </c>
      <c r="G442" s="398"/>
      <c r="H442" s="398"/>
      <c r="I442" s="398"/>
      <c r="J442" s="395"/>
      <c r="K442" s="399">
        <v>5.06</v>
      </c>
      <c r="L442" s="221"/>
      <c r="M442" s="221"/>
      <c r="N442" s="221"/>
      <c r="O442" s="221"/>
      <c r="P442" s="221"/>
      <c r="Q442" s="221"/>
      <c r="R442" s="224"/>
      <c r="T442" s="226"/>
      <c r="U442" s="221"/>
      <c r="V442" s="221"/>
      <c r="W442" s="221"/>
      <c r="X442" s="221"/>
      <c r="Y442" s="221"/>
      <c r="Z442" s="221"/>
      <c r="AA442" s="227"/>
      <c r="AT442" s="228" t="s">
        <v>168</v>
      </c>
      <c r="AU442" s="228" t="s">
        <v>114</v>
      </c>
      <c r="AV442" s="225" t="s">
        <v>114</v>
      </c>
      <c r="AW442" s="225" t="s">
        <v>33</v>
      </c>
      <c r="AX442" s="225" t="s">
        <v>75</v>
      </c>
      <c r="AY442" s="228" t="s">
        <v>160</v>
      </c>
    </row>
    <row r="443" spans="2:51" s="216" customFormat="1" ht="20.5" customHeight="1">
      <c r="B443" s="211"/>
      <c r="C443" s="388"/>
      <c r="D443" s="388"/>
      <c r="E443" s="389" t="s">
        <v>5</v>
      </c>
      <c r="F443" s="393" t="s">
        <v>626</v>
      </c>
      <c r="G443" s="394"/>
      <c r="H443" s="394"/>
      <c r="I443" s="394"/>
      <c r="J443" s="388"/>
      <c r="K443" s="392" t="s">
        <v>5</v>
      </c>
      <c r="L443" s="212"/>
      <c r="M443" s="212"/>
      <c r="N443" s="212"/>
      <c r="O443" s="212"/>
      <c r="P443" s="212"/>
      <c r="Q443" s="212"/>
      <c r="R443" s="215"/>
      <c r="T443" s="217"/>
      <c r="U443" s="212"/>
      <c r="V443" s="212"/>
      <c r="W443" s="212"/>
      <c r="X443" s="212"/>
      <c r="Y443" s="212"/>
      <c r="Z443" s="212"/>
      <c r="AA443" s="218"/>
      <c r="AT443" s="219" t="s">
        <v>168</v>
      </c>
      <c r="AU443" s="219" t="s">
        <v>114</v>
      </c>
      <c r="AV443" s="216" t="s">
        <v>83</v>
      </c>
      <c r="AW443" s="216" t="s">
        <v>33</v>
      </c>
      <c r="AX443" s="216" t="s">
        <v>75</v>
      </c>
      <c r="AY443" s="219" t="s">
        <v>160</v>
      </c>
    </row>
    <row r="444" spans="2:51" s="225" customFormat="1" ht="20.5" customHeight="1">
      <c r="B444" s="220"/>
      <c r="C444" s="395"/>
      <c r="D444" s="395"/>
      <c r="E444" s="396" t="s">
        <v>5</v>
      </c>
      <c r="F444" s="397" t="s">
        <v>770</v>
      </c>
      <c r="G444" s="398"/>
      <c r="H444" s="398"/>
      <c r="I444" s="398"/>
      <c r="J444" s="395"/>
      <c r="K444" s="399">
        <v>4.51</v>
      </c>
      <c r="L444" s="221"/>
      <c r="M444" s="221"/>
      <c r="N444" s="221"/>
      <c r="O444" s="221"/>
      <c r="P444" s="221"/>
      <c r="Q444" s="221"/>
      <c r="R444" s="224"/>
      <c r="T444" s="226"/>
      <c r="U444" s="221"/>
      <c r="V444" s="221"/>
      <c r="W444" s="221"/>
      <c r="X444" s="221"/>
      <c r="Y444" s="221"/>
      <c r="Z444" s="221"/>
      <c r="AA444" s="227"/>
      <c r="AT444" s="228" t="s">
        <v>168</v>
      </c>
      <c r="AU444" s="228" t="s">
        <v>114</v>
      </c>
      <c r="AV444" s="225" t="s">
        <v>114</v>
      </c>
      <c r="AW444" s="225" t="s">
        <v>33</v>
      </c>
      <c r="AX444" s="225" t="s">
        <v>75</v>
      </c>
      <c r="AY444" s="228" t="s">
        <v>160</v>
      </c>
    </row>
    <row r="445" spans="2:51" s="216" customFormat="1" ht="20.5" customHeight="1">
      <c r="B445" s="211"/>
      <c r="C445" s="388"/>
      <c r="D445" s="388"/>
      <c r="E445" s="389" t="s">
        <v>5</v>
      </c>
      <c r="F445" s="393" t="s">
        <v>628</v>
      </c>
      <c r="G445" s="394"/>
      <c r="H445" s="394"/>
      <c r="I445" s="394"/>
      <c r="J445" s="388"/>
      <c r="K445" s="392" t="s">
        <v>5</v>
      </c>
      <c r="L445" s="212"/>
      <c r="M445" s="212"/>
      <c r="N445" s="212"/>
      <c r="O445" s="212"/>
      <c r="P445" s="212"/>
      <c r="Q445" s="212"/>
      <c r="R445" s="215"/>
      <c r="T445" s="217"/>
      <c r="U445" s="212"/>
      <c r="V445" s="212"/>
      <c r="W445" s="212"/>
      <c r="X445" s="212"/>
      <c r="Y445" s="212"/>
      <c r="Z445" s="212"/>
      <c r="AA445" s="218"/>
      <c r="AT445" s="219" t="s">
        <v>168</v>
      </c>
      <c r="AU445" s="219" t="s">
        <v>114</v>
      </c>
      <c r="AV445" s="216" t="s">
        <v>83</v>
      </c>
      <c r="AW445" s="216" t="s">
        <v>33</v>
      </c>
      <c r="AX445" s="216" t="s">
        <v>75</v>
      </c>
      <c r="AY445" s="219" t="s">
        <v>160</v>
      </c>
    </row>
    <row r="446" spans="2:51" s="225" customFormat="1" ht="20.5" customHeight="1">
      <c r="B446" s="220"/>
      <c r="C446" s="395"/>
      <c r="D446" s="395"/>
      <c r="E446" s="396" t="s">
        <v>5</v>
      </c>
      <c r="F446" s="397" t="s">
        <v>771</v>
      </c>
      <c r="G446" s="398"/>
      <c r="H446" s="398"/>
      <c r="I446" s="398"/>
      <c r="J446" s="395"/>
      <c r="K446" s="399">
        <v>3.685</v>
      </c>
      <c r="L446" s="221"/>
      <c r="M446" s="221"/>
      <c r="N446" s="221"/>
      <c r="O446" s="221"/>
      <c r="P446" s="221"/>
      <c r="Q446" s="221"/>
      <c r="R446" s="224"/>
      <c r="T446" s="226"/>
      <c r="U446" s="221"/>
      <c r="V446" s="221"/>
      <c r="W446" s="221"/>
      <c r="X446" s="221"/>
      <c r="Y446" s="221"/>
      <c r="Z446" s="221"/>
      <c r="AA446" s="227"/>
      <c r="AT446" s="228" t="s">
        <v>168</v>
      </c>
      <c r="AU446" s="228" t="s">
        <v>114</v>
      </c>
      <c r="AV446" s="225" t="s">
        <v>114</v>
      </c>
      <c r="AW446" s="225" t="s">
        <v>33</v>
      </c>
      <c r="AX446" s="225" t="s">
        <v>75</v>
      </c>
      <c r="AY446" s="228" t="s">
        <v>160</v>
      </c>
    </row>
    <row r="447" spans="2:51" s="216" customFormat="1" ht="20.5" customHeight="1">
      <c r="B447" s="211"/>
      <c r="C447" s="388"/>
      <c r="D447" s="388"/>
      <c r="E447" s="389" t="s">
        <v>5</v>
      </c>
      <c r="F447" s="393" t="s">
        <v>630</v>
      </c>
      <c r="G447" s="394"/>
      <c r="H447" s="394"/>
      <c r="I447" s="394"/>
      <c r="J447" s="388"/>
      <c r="K447" s="392" t="s">
        <v>5</v>
      </c>
      <c r="L447" s="212"/>
      <c r="M447" s="212"/>
      <c r="N447" s="212"/>
      <c r="O447" s="212"/>
      <c r="P447" s="212"/>
      <c r="Q447" s="212"/>
      <c r="R447" s="215"/>
      <c r="T447" s="217"/>
      <c r="U447" s="212"/>
      <c r="V447" s="212"/>
      <c r="W447" s="212"/>
      <c r="X447" s="212"/>
      <c r="Y447" s="212"/>
      <c r="Z447" s="212"/>
      <c r="AA447" s="218"/>
      <c r="AT447" s="219" t="s">
        <v>168</v>
      </c>
      <c r="AU447" s="219" t="s">
        <v>114</v>
      </c>
      <c r="AV447" s="216" t="s">
        <v>83</v>
      </c>
      <c r="AW447" s="216" t="s">
        <v>33</v>
      </c>
      <c r="AX447" s="216" t="s">
        <v>75</v>
      </c>
      <c r="AY447" s="219" t="s">
        <v>160</v>
      </c>
    </row>
    <row r="448" spans="2:51" s="225" customFormat="1" ht="20.5" customHeight="1">
      <c r="B448" s="220"/>
      <c r="C448" s="395"/>
      <c r="D448" s="395"/>
      <c r="E448" s="396" t="s">
        <v>5</v>
      </c>
      <c r="F448" s="397" t="s">
        <v>768</v>
      </c>
      <c r="G448" s="398"/>
      <c r="H448" s="398"/>
      <c r="I448" s="398"/>
      <c r="J448" s="395"/>
      <c r="K448" s="399">
        <v>3.135</v>
      </c>
      <c r="L448" s="221"/>
      <c r="M448" s="221"/>
      <c r="N448" s="221"/>
      <c r="O448" s="221"/>
      <c r="P448" s="221"/>
      <c r="Q448" s="221"/>
      <c r="R448" s="224"/>
      <c r="T448" s="226"/>
      <c r="U448" s="221"/>
      <c r="V448" s="221"/>
      <c r="W448" s="221"/>
      <c r="X448" s="221"/>
      <c r="Y448" s="221"/>
      <c r="Z448" s="221"/>
      <c r="AA448" s="227"/>
      <c r="AT448" s="228" t="s">
        <v>168</v>
      </c>
      <c r="AU448" s="228" t="s">
        <v>114</v>
      </c>
      <c r="AV448" s="225" t="s">
        <v>114</v>
      </c>
      <c r="AW448" s="225" t="s">
        <v>33</v>
      </c>
      <c r="AX448" s="225" t="s">
        <v>75</v>
      </c>
      <c r="AY448" s="228" t="s">
        <v>160</v>
      </c>
    </row>
    <row r="449" spans="2:51" s="216" customFormat="1" ht="20.5" customHeight="1">
      <c r="B449" s="211"/>
      <c r="C449" s="388"/>
      <c r="D449" s="388"/>
      <c r="E449" s="389" t="s">
        <v>5</v>
      </c>
      <c r="F449" s="393" t="s">
        <v>631</v>
      </c>
      <c r="G449" s="394"/>
      <c r="H449" s="394"/>
      <c r="I449" s="394"/>
      <c r="J449" s="388"/>
      <c r="K449" s="392" t="s">
        <v>5</v>
      </c>
      <c r="L449" s="212"/>
      <c r="M449" s="212"/>
      <c r="N449" s="212"/>
      <c r="O449" s="212"/>
      <c r="P449" s="212"/>
      <c r="Q449" s="212"/>
      <c r="R449" s="215"/>
      <c r="T449" s="217"/>
      <c r="U449" s="212"/>
      <c r="V449" s="212"/>
      <c r="W449" s="212"/>
      <c r="X449" s="212"/>
      <c r="Y449" s="212"/>
      <c r="Z449" s="212"/>
      <c r="AA449" s="218"/>
      <c r="AT449" s="219" t="s">
        <v>168</v>
      </c>
      <c r="AU449" s="219" t="s">
        <v>114</v>
      </c>
      <c r="AV449" s="216" t="s">
        <v>83</v>
      </c>
      <c r="AW449" s="216" t="s">
        <v>33</v>
      </c>
      <c r="AX449" s="216" t="s">
        <v>75</v>
      </c>
      <c r="AY449" s="219" t="s">
        <v>160</v>
      </c>
    </row>
    <row r="450" spans="2:51" s="225" customFormat="1" ht="20.5" customHeight="1">
      <c r="B450" s="220"/>
      <c r="C450" s="395"/>
      <c r="D450" s="395"/>
      <c r="E450" s="396" t="s">
        <v>5</v>
      </c>
      <c r="F450" s="397" t="s">
        <v>772</v>
      </c>
      <c r="G450" s="398"/>
      <c r="H450" s="398"/>
      <c r="I450" s="398"/>
      <c r="J450" s="395"/>
      <c r="K450" s="399">
        <v>1.76</v>
      </c>
      <c r="L450" s="221"/>
      <c r="M450" s="221"/>
      <c r="N450" s="221"/>
      <c r="O450" s="221"/>
      <c r="P450" s="221"/>
      <c r="Q450" s="221"/>
      <c r="R450" s="224"/>
      <c r="T450" s="226"/>
      <c r="U450" s="221"/>
      <c r="V450" s="221"/>
      <c r="W450" s="221"/>
      <c r="X450" s="221"/>
      <c r="Y450" s="221"/>
      <c r="Z450" s="221"/>
      <c r="AA450" s="227"/>
      <c r="AT450" s="228" t="s">
        <v>168</v>
      </c>
      <c r="AU450" s="228" t="s">
        <v>114</v>
      </c>
      <c r="AV450" s="225" t="s">
        <v>114</v>
      </c>
      <c r="AW450" s="225" t="s">
        <v>33</v>
      </c>
      <c r="AX450" s="225" t="s">
        <v>75</v>
      </c>
      <c r="AY450" s="228" t="s">
        <v>160</v>
      </c>
    </row>
    <row r="451" spans="2:51" s="216" customFormat="1" ht="20.5" customHeight="1">
      <c r="B451" s="211"/>
      <c r="C451" s="388"/>
      <c r="D451" s="388"/>
      <c r="E451" s="389" t="s">
        <v>5</v>
      </c>
      <c r="F451" s="393" t="s">
        <v>633</v>
      </c>
      <c r="G451" s="394"/>
      <c r="H451" s="394"/>
      <c r="I451" s="394"/>
      <c r="J451" s="388"/>
      <c r="K451" s="392" t="s">
        <v>5</v>
      </c>
      <c r="L451" s="212"/>
      <c r="M451" s="212"/>
      <c r="N451" s="212"/>
      <c r="O451" s="212"/>
      <c r="P451" s="212"/>
      <c r="Q451" s="212"/>
      <c r="R451" s="215"/>
      <c r="T451" s="217"/>
      <c r="U451" s="212"/>
      <c r="V451" s="212"/>
      <c r="W451" s="212"/>
      <c r="X451" s="212"/>
      <c r="Y451" s="212"/>
      <c r="Z451" s="212"/>
      <c r="AA451" s="218"/>
      <c r="AT451" s="219" t="s">
        <v>168</v>
      </c>
      <c r="AU451" s="219" t="s">
        <v>114</v>
      </c>
      <c r="AV451" s="216" t="s">
        <v>83</v>
      </c>
      <c r="AW451" s="216" t="s">
        <v>33</v>
      </c>
      <c r="AX451" s="216" t="s">
        <v>75</v>
      </c>
      <c r="AY451" s="219" t="s">
        <v>160</v>
      </c>
    </row>
    <row r="452" spans="2:51" s="225" customFormat="1" ht="20.5" customHeight="1">
      <c r="B452" s="220"/>
      <c r="C452" s="395"/>
      <c r="D452" s="395"/>
      <c r="E452" s="396" t="s">
        <v>5</v>
      </c>
      <c r="F452" s="397" t="s">
        <v>773</v>
      </c>
      <c r="G452" s="398"/>
      <c r="H452" s="398"/>
      <c r="I452" s="398"/>
      <c r="J452" s="395"/>
      <c r="K452" s="399">
        <v>6.204</v>
      </c>
      <c r="L452" s="221"/>
      <c r="M452" s="221"/>
      <c r="N452" s="221"/>
      <c r="O452" s="221"/>
      <c r="P452" s="221"/>
      <c r="Q452" s="221"/>
      <c r="R452" s="224"/>
      <c r="T452" s="226"/>
      <c r="U452" s="221"/>
      <c r="V452" s="221"/>
      <c r="W452" s="221"/>
      <c r="X452" s="221"/>
      <c r="Y452" s="221"/>
      <c r="Z452" s="221"/>
      <c r="AA452" s="227"/>
      <c r="AT452" s="228" t="s">
        <v>168</v>
      </c>
      <c r="AU452" s="228" t="s">
        <v>114</v>
      </c>
      <c r="AV452" s="225" t="s">
        <v>114</v>
      </c>
      <c r="AW452" s="225" t="s">
        <v>33</v>
      </c>
      <c r="AX452" s="225" t="s">
        <v>75</v>
      </c>
      <c r="AY452" s="228" t="s">
        <v>160</v>
      </c>
    </row>
    <row r="453" spans="2:51" s="216" customFormat="1" ht="20.5" customHeight="1">
      <c r="B453" s="211"/>
      <c r="C453" s="388"/>
      <c r="D453" s="388"/>
      <c r="E453" s="389" t="s">
        <v>5</v>
      </c>
      <c r="F453" s="393" t="s">
        <v>635</v>
      </c>
      <c r="G453" s="394"/>
      <c r="H453" s="394"/>
      <c r="I453" s="394"/>
      <c r="J453" s="388"/>
      <c r="K453" s="392" t="s">
        <v>5</v>
      </c>
      <c r="L453" s="212"/>
      <c r="M453" s="212"/>
      <c r="N453" s="212"/>
      <c r="O453" s="212"/>
      <c r="P453" s="212"/>
      <c r="Q453" s="212"/>
      <c r="R453" s="215"/>
      <c r="T453" s="217"/>
      <c r="U453" s="212"/>
      <c r="V453" s="212"/>
      <c r="W453" s="212"/>
      <c r="X453" s="212"/>
      <c r="Y453" s="212"/>
      <c r="Z453" s="212"/>
      <c r="AA453" s="218"/>
      <c r="AT453" s="219" t="s">
        <v>168</v>
      </c>
      <c r="AU453" s="219" t="s">
        <v>114</v>
      </c>
      <c r="AV453" s="216" t="s">
        <v>83</v>
      </c>
      <c r="AW453" s="216" t="s">
        <v>33</v>
      </c>
      <c r="AX453" s="216" t="s">
        <v>75</v>
      </c>
      <c r="AY453" s="219" t="s">
        <v>160</v>
      </c>
    </row>
    <row r="454" spans="2:51" s="225" customFormat="1" ht="20.5" customHeight="1">
      <c r="B454" s="220"/>
      <c r="C454" s="395"/>
      <c r="D454" s="395"/>
      <c r="E454" s="396" t="s">
        <v>5</v>
      </c>
      <c r="F454" s="397" t="s">
        <v>774</v>
      </c>
      <c r="G454" s="398"/>
      <c r="H454" s="398"/>
      <c r="I454" s="398"/>
      <c r="J454" s="395"/>
      <c r="K454" s="399">
        <v>1.21</v>
      </c>
      <c r="L454" s="221"/>
      <c r="M454" s="221"/>
      <c r="N454" s="221"/>
      <c r="O454" s="221"/>
      <c r="P454" s="221"/>
      <c r="Q454" s="221"/>
      <c r="R454" s="224"/>
      <c r="T454" s="226"/>
      <c r="U454" s="221"/>
      <c r="V454" s="221"/>
      <c r="W454" s="221"/>
      <c r="X454" s="221"/>
      <c r="Y454" s="221"/>
      <c r="Z454" s="221"/>
      <c r="AA454" s="227"/>
      <c r="AT454" s="228" t="s">
        <v>168</v>
      </c>
      <c r="AU454" s="228" t="s">
        <v>114</v>
      </c>
      <c r="AV454" s="225" t="s">
        <v>114</v>
      </c>
      <c r="AW454" s="225" t="s">
        <v>33</v>
      </c>
      <c r="AX454" s="225" t="s">
        <v>75</v>
      </c>
      <c r="AY454" s="228" t="s">
        <v>160</v>
      </c>
    </row>
    <row r="455" spans="2:51" s="216" customFormat="1" ht="20.5" customHeight="1">
      <c r="B455" s="211"/>
      <c r="C455" s="388"/>
      <c r="D455" s="388"/>
      <c r="E455" s="389" t="s">
        <v>5</v>
      </c>
      <c r="F455" s="393" t="s">
        <v>637</v>
      </c>
      <c r="G455" s="394"/>
      <c r="H455" s="394"/>
      <c r="I455" s="394"/>
      <c r="J455" s="388"/>
      <c r="K455" s="392" t="s">
        <v>5</v>
      </c>
      <c r="L455" s="212"/>
      <c r="M455" s="212"/>
      <c r="N455" s="212"/>
      <c r="O455" s="212"/>
      <c r="P455" s="212"/>
      <c r="Q455" s="212"/>
      <c r="R455" s="215"/>
      <c r="T455" s="217"/>
      <c r="U455" s="212"/>
      <c r="V455" s="212"/>
      <c r="W455" s="212"/>
      <c r="X455" s="212"/>
      <c r="Y455" s="212"/>
      <c r="Z455" s="212"/>
      <c r="AA455" s="218"/>
      <c r="AT455" s="219" t="s">
        <v>168</v>
      </c>
      <c r="AU455" s="219" t="s">
        <v>114</v>
      </c>
      <c r="AV455" s="216" t="s">
        <v>83</v>
      </c>
      <c r="AW455" s="216" t="s">
        <v>33</v>
      </c>
      <c r="AX455" s="216" t="s">
        <v>75</v>
      </c>
      <c r="AY455" s="219" t="s">
        <v>160</v>
      </c>
    </row>
    <row r="456" spans="2:51" s="225" customFormat="1" ht="20.5" customHeight="1">
      <c r="B456" s="220"/>
      <c r="C456" s="395"/>
      <c r="D456" s="395"/>
      <c r="E456" s="396" t="s">
        <v>5</v>
      </c>
      <c r="F456" s="397" t="s">
        <v>775</v>
      </c>
      <c r="G456" s="398"/>
      <c r="H456" s="398"/>
      <c r="I456" s="398"/>
      <c r="J456" s="395"/>
      <c r="K456" s="399">
        <v>3.432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16" customFormat="1" ht="20.5" customHeight="1">
      <c r="B457" s="211"/>
      <c r="C457" s="388"/>
      <c r="D457" s="388"/>
      <c r="E457" s="389" t="s">
        <v>5</v>
      </c>
      <c r="F457" s="393" t="s">
        <v>639</v>
      </c>
      <c r="G457" s="394"/>
      <c r="H457" s="394"/>
      <c r="I457" s="394"/>
      <c r="J457" s="388"/>
      <c r="K457" s="392" t="s">
        <v>5</v>
      </c>
      <c r="L457" s="212"/>
      <c r="M457" s="212"/>
      <c r="N457" s="212"/>
      <c r="O457" s="212"/>
      <c r="P457" s="212"/>
      <c r="Q457" s="212"/>
      <c r="R457" s="215"/>
      <c r="T457" s="217"/>
      <c r="U457" s="212"/>
      <c r="V457" s="212"/>
      <c r="W457" s="212"/>
      <c r="X457" s="212"/>
      <c r="Y457" s="212"/>
      <c r="Z457" s="212"/>
      <c r="AA457" s="218"/>
      <c r="AT457" s="219" t="s">
        <v>168</v>
      </c>
      <c r="AU457" s="219" t="s">
        <v>114</v>
      </c>
      <c r="AV457" s="216" t="s">
        <v>83</v>
      </c>
      <c r="AW457" s="216" t="s">
        <v>33</v>
      </c>
      <c r="AX457" s="216" t="s">
        <v>75</v>
      </c>
      <c r="AY457" s="219" t="s">
        <v>160</v>
      </c>
    </row>
    <row r="458" spans="2:51" s="225" customFormat="1" ht="20.5" customHeight="1">
      <c r="B458" s="220"/>
      <c r="C458" s="395"/>
      <c r="D458" s="395"/>
      <c r="E458" s="396" t="s">
        <v>5</v>
      </c>
      <c r="F458" s="397" t="s">
        <v>776</v>
      </c>
      <c r="G458" s="398"/>
      <c r="H458" s="398"/>
      <c r="I458" s="398"/>
      <c r="J458" s="395"/>
      <c r="K458" s="399">
        <v>3.41</v>
      </c>
      <c r="L458" s="221"/>
      <c r="M458" s="221"/>
      <c r="N458" s="221"/>
      <c r="O458" s="221"/>
      <c r="P458" s="221"/>
      <c r="Q458" s="221"/>
      <c r="R458" s="224"/>
      <c r="T458" s="226"/>
      <c r="U458" s="221"/>
      <c r="V458" s="221"/>
      <c r="W458" s="221"/>
      <c r="X458" s="221"/>
      <c r="Y458" s="221"/>
      <c r="Z458" s="221"/>
      <c r="AA458" s="227"/>
      <c r="AT458" s="228" t="s">
        <v>168</v>
      </c>
      <c r="AU458" s="228" t="s">
        <v>114</v>
      </c>
      <c r="AV458" s="225" t="s">
        <v>114</v>
      </c>
      <c r="AW458" s="225" t="s">
        <v>33</v>
      </c>
      <c r="AX458" s="225" t="s">
        <v>75</v>
      </c>
      <c r="AY458" s="228" t="s">
        <v>160</v>
      </c>
    </row>
    <row r="459" spans="2:51" s="216" customFormat="1" ht="20.5" customHeight="1">
      <c r="B459" s="211"/>
      <c r="C459" s="388"/>
      <c r="D459" s="388"/>
      <c r="E459" s="389" t="s">
        <v>5</v>
      </c>
      <c r="F459" s="393" t="s">
        <v>641</v>
      </c>
      <c r="G459" s="394"/>
      <c r="H459" s="394"/>
      <c r="I459" s="394"/>
      <c r="J459" s="388"/>
      <c r="K459" s="392" t="s">
        <v>5</v>
      </c>
      <c r="L459" s="212"/>
      <c r="M459" s="212"/>
      <c r="N459" s="212"/>
      <c r="O459" s="212"/>
      <c r="P459" s="212"/>
      <c r="Q459" s="212"/>
      <c r="R459" s="215"/>
      <c r="T459" s="217"/>
      <c r="U459" s="212"/>
      <c r="V459" s="212"/>
      <c r="W459" s="212"/>
      <c r="X459" s="212"/>
      <c r="Y459" s="212"/>
      <c r="Z459" s="212"/>
      <c r="AA459" s="218"/>
      <c r="AT459" s="219" t="s">
        <v>168</v>
      </c>
      <c r="AU459" s="219" t="s">
        <v>114</v>
      </c>
      <c r="AV459" s="216" t="s">
        <v>83</v>
      </c>
      <c r="AW459" s="216" t="s">
        <v>33</v>
      </c>
      <c r="AX459" s="216" t="s">
        <v>75</v>
      </c>
      <c r="AY459" s="219" t="s">
        <v>160</v>
      </c>
    </row>
    <row r="460" spans="2:51" s="225" customFormat="1" ht="20.5" customHeight="1">
      <c r="B460" s="220"/>
      <c r="C460" s="395"/>
      <c r="D460" s="395"/>
      <c r="E460" s="396" t="s">
        <v>5</v>
      </c>
      <c r="F460" s="397" t="s">
        <v>767</v>
      </c>
      <c r="G460" s="398"/>
      <c r="H460" s="398"/>
      <c r="I460" s="398"/>
      <c r="J460" s="395"/>
      <c r="K460" s="399">
        <v>4.235</v>
      </c>
      <c r="L460" s="221"/>
      <c r="M460" s="221"/>
      <c r="N460" s="221"/>
      <c r="O460" s="221"/>
      <c r="P460" s="221"/>
      <c r="Q460" s="221"/>
      <c r="R460" s="224"/>
      <c r="T460" s="226"/>
      <c r="U460" s="221"/>
      <c r="V460" s="221"/>
      <c r="W460" s="221"/>
      <c r="X460" s="221"/>
      <c r="Y460" s="221"/>
      <c r="Z460" s="221"/>
      <c r="AA460" s="227"/>
      <c r="AT460" s="228" t="s">
        <v>168</v>
      </c>
      <c r="AU460" s="228" t="s">
        <v>114</v>
      </c>
      <c r="AV460" s="225" t="s">
        <v>114</v>
      </c>
      <c r="AW460" s="225" t="s">
        <v>33</v>
      </c>
      <c r="AX460" s="225" t="s">
        <v>75</v>
      </c>
      <c r="AY460" s="228" t="s">
        <v>160</v>
      </c>
    </row>
    <row r="461" spans="2:51" s="216" customFormat="1" ht="20.5" customHeight="1">
      <c r="B461" s="211"/>
      <c r="C461" s="388"/>
      <c r="D461" s="388"/>
      <c r="E461" s="389" t="s">
        <v>5</v>
      </c>
      <c r="F461" s="393" t="s">
        <v>642</v>
      </c>
      <c r="G461" s="394"/>
      <c r="H461" s="394"/>
      <c r="I461" s="394"/>
      <c r="J461" s="388"/>
      <c r="K461" s="392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25" customFormat="1" ht="20.5" customHeight="1">
      <c r="B462" s="220"/>
      <c r="C462" s="395"/>
      <c r="D462" s="395"/>
      <c r="E462" s="396" t="s">
        <v>5</v>
      </c>
      <c r="F462" s="397" t="s">
        <v>777</v>
      </c>
      <c r="G462" s="398"/>
      <c r="H462" s="398"/>
      <c r="I462" s="398"/>
      <c r="J462" s="395"/>
      <c r="K462" s="399">
        <v>4.422</v>
      </c>
      <c r="L462" s="221"/>
      <c r="M462" s="221"/>
      <c r="N462" s="221"/>
      <c r="O462" s="221"/>
      <c r="P462" s="221"/>
      <c r="Q462" s="221"/>
      <c r="R462" s="224"/>
      <c r="T462" s="226"/>
      <c r="U462" s="221"/>
      <c r="V462" s="221"/>
      <c r="W462" s="221"/>
      <c r="X462" s="221"/>
      <c r="Y462" s="221"/>
      <c r="Z462" s="221"/>
      <c r="AA462" s="227"/>
      <c r="AT462" s="228" t="s">
        <v>168</v>
      </c>
      <c r="AU462" s="228" t="s">
        <v>114</v>
      </c>
      <c r="AV462" s="225" t="s">
        <v>114</v>
      </c>
      <c r="AW462" s="225" t="s">
        <v>33</v>
      </c>
      <c r="AX462" s="225" t="s">
        <v>75</v>
      </c>
      <c r="AY462" s="228" t="s">
        <v>160</v>
      </c>
    </row>
    <row r="463" spans="2:51" s="216" customFormat="1" ht="20.5" customHeight="1">
      <c r="B463" s="211"/>
      <c r="C463" s="388"/>
      <c r="D463" s="388"/>
      <c r="E463" s="389" t="s">
        <v>5</v>
      </c>
      <c r="F463" s="393" t="s">
        <v>644</v>
      </c>
      <c r="G463" s="394"/>
      <c r="H463" s="394"/>
      <c r="I463" s="394"/>
      <c r="J463" s="388"/>
      <c r="K463" s="392" t="s">
        <v>5</v>
      </c>
      <c r="L463" s="212"/>
      <c r="M463" s="212"/>
      <c r="N463" s="212"/>
      <c r="O463" s="212"/>
      <c r="P463" s="212"/>
      <c r="Q463" s="212"/>
      <c r="R463" s="215"/>
      <c r="T463" s="217"/>
      <c r="U463" s="212"/>
      <c r="V463" s="212"/>
      <c r="W463" s="212"/>
      <c r="X463" s="212"/>
      <c r="Y463" s="212"/>
      <c r="Z463" s="212"/>
      <c r="AA463" s="218"/>
      <c r="AT463" s="219" t="s">
        <v>168</v>
      </c>
      <c r="AU463" s="219" t="s">
        <v>114</v>
      </c>
      <c r="AV463" s="216" t="s">
        <v>83</v>
      </c>
      <c r="AW463" s="216" t="s">
        <v>33</v>
      </c>
      <c r="AX463" s="216" t="s">
        <v>75</v>
      </c>
      <c r="AY463" s="219" t="s">
        <v>160</v>
      </c>
    </row>
    <row r="464" spans="2:51" s="225" customFormat="1" ht="20.5" customHeight="1">
      <c r="B464" s="220"/>
      <c r="C464" s="395"/>
      <c r="D464" s="395"/>
      <c r="E464" s="396" t="s">
        <v>5</v>
      </c>
      <c r="F464" s="397" t="s">
        <v>778</v>
      </c>
      <c r="G464" s="398"/>
      <c r="H464" s="398"/>
      <c r="I464" s="398"/>
      <c r="J464" s="395"/>
      <c r="K464" s="399">
        <v>3.762</v>
      </c>
      <c r="L464" s="221"/>
      <c r="M464" s="221"/>
      <c r="N464" s="221"/>
      <c r="O464" s="221"/>
      <c r="P464" s="221"/>
      <c r="Q464" s="221"/>
      <c r="R464" s="224"/>
      <c r="T464" s="226"/>
      <c r="U464" s="221"/>
      <c r="V464" s="221"/>
      <c r="W464" s="221"/>
      <c r="X464" s="221"/>
      <c r="Y464" s="221"/>
      <c r="Z464" s="221"/>
      <c r="AA464" s="227"/>
      <c r="AT464" s="228" t="s">
        <v>168</v>
      </c>
      <c r="AU464" s="228" t="s">
        <v>114</v>
      </c>
      <c r="AV464" s="225" t="s">
        <v>114</v>
      </c>
      <c r="AW464" s="225" t="s">
        <v>33</v>
      </c>
      <c r="AX464" s="225" t="s">
        <v>75</v>
      </c>
      <c r="AY464" s="228" t="s">
        <v>160</v>
      </c>
    </row>
    <row r="465" spans="2:51" s="216" customFormat="1" ht="20.5" customHeight="1">
      <c r="B465" s="211"/>
      <c r="C465" s="388"/>
      <c r="D465" s="388"/>
      <c r="E465" s="389" t="s">
        <v>5</v>
      </c>
      <c r="F465" s="393" t="s">
        <v>646</v>
      </c>
      <c r="G465" s="394"/>
      <c r="H465" s="394"/>
      <c r="I465" s="394"/>
      <c r="J465" s="388"/>
      <c r="K465" s="392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395"/>
      <c r="D466" s="395"/>
      <c r="E466" s="396" t="s">
        <v>5</v>
      </c>
      <c r="F466" s="397" t="s">
        <v>779</v>
      </c>
      <c r="G466" s="398"/>
      <c r="H466" s="398"/>
      <c r="I466" s="398"/>
      <c r="J466" s="395"/>
      <c r="K466" s="399">
        <v>3.102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16" customFormat="1" ht="20.5" customHeight="1">
      <c r="B467" s="211"/>
      <c r="C467" s="388"/>
      <c r="D467" s="388"/>
      <c r="E467" s="389" t="s">
        <v>5</v>
      </c>
      <c r="F467" s="393" t="s">
        <v>648</v>
      </c>
      <c r="G467" s="394"/>
      <c r="H467" s="394"/>
      <c r="I467" s="394"/>
      <c r="J467" s="388"/>
      <c r="K467" s="392" t="s">
        <v>5</v>
      </c>
      <c r="L467" s="212"/>
      <c r="M467" s="212"/>
      <c r="N467" s="212"/>
      <c r="O467" s="212"/>
      <c r="P467" s="212"/>
      <c r="Q467" s="212"/>
      <c r="R467" s="215"/>
      <c r="T467" s="217"/>
      <c r="U467" s="212"/>
      <c r="V467" s="212"/>
      <c r="W467" s="212"/>
      <c r="X467" s="212"/>
      <c r="Y467" s="212"/>
      <c r="Z467" s="212"/>
      <c r="AA467" s="218"/>
      <c r="AT467" s="219" t="s">
        <v>168</v>
      </c>
      <c r="AU467" s="219" t="s">
        <v>114</v>
      </c>
      <c r="AV467" s="216" t="s">
        <v>83</v>
      </c>
      <c r="AW467" s="216" t="s">
        <v>33</v>
      </c>
      <c r="AX467" s="216" t="s">
        <v>75</v>
      </c>
      <c r="AY467" s="219" t="s">
        <v>160</v>
      </c>
    </row>
    <row r="468" spans="2:51" s="225" customFormat="1" ht="20.5" customHeight="1">
      <c r="B468" s="220"/>
      <c r="C468" s="395"/>
      <c r="D468" s="395"/>
      <c r="E468" s="396" t="s">
        <v>5</v>
      </c>
      <c r="F468" s="397" t="s">
        <v>780</v>
      </c>
      <c r="G468" s="398"/>
      <c r="H468" s="398"/>
      <c r="I468" s="398"/>
      <c r="J468" s="395"/>
      <c r="K468" s="399">
        <v>4.004</v>
      </c>
      <c r="L468" s="221"/>
      <c r="M468" s="221"/>
      <c r="N468" s="221"/>
      <c r="O468" s="221"/>
      <c r="P468" s="221"/>
      <c r="Q468" s="221"/>
      <c r="R468" s="224"/>
      <c r="T468" s="226"/>
      <c r="U468" s="221"/>
      <c r="V468" s="221"/>
      <c r="W468" s="221"/>
      <c r="X468" s="221"/>
      <c r="Y468" s="221"/>
      <c r="Z468" s="221"/>
      <c r="AA468" s="227"/>
      <c r="AT468" s="228" t="s">
        <v>168</v>
      </c>
      <c r="AU468" s="228" t="s">
        <v>114</v>
      </c>
      <c r="AV468" s="225" t="s">
        <v>114</v>
      </c>
      <c r="AW468" s="225" t="s">
        <v>33</v>
      </c>
      <c r="AX468" s="225" t="s">
        <v>75</v>
      </c>
      <c r="AY468" s="228" t="s">
        <v>160</v>
      </c>
    </row>
    <row r="469" spans="2:51" s="216" customFormat="1" ht="20.5" customHeight="1">
      <c r="B469" s="211"/>
      <c r="C469" s="388"/>
      <c r="D469" s="388"/>
      <c r="E469" s="389" t="s">
        <v>5</v>
      </c>
      <c r="F469" s="393" t="s">
        <v>650</v>
      </c>
      <c r="G469" s="394"/>
      <c r="H469" s="394"/>
      <c r="I469" s="394"/>
      <c r="J469" s="388"/>
      <c r="K469" s="392" t="s">
        <v>5</v>
      </c>
      <c r="L469" s="212"/>
      <c r="M469" s="212"/>
      <c r="N469" s="212"/>
      <c r="O469" s="212"/>
      <c r="P469" s="212"/>
      <c r="Q469" s="212"/>
      <c r="R469" s="215"/>
      <c r="T469" s="217"/>
      <c r="U469" s="212"/>
      <c r="V469" s="212"/>
      <c r="W469" s="212"/>
      <c r="X469" s="212"/>
      <c r="Y469" s="212"/>
      <c r="Z469" s="212"/>
      <c r="AA469" s="218"/>
      <c r="AT469" s="219" t="s">
        <v>168</v>
      </c>
      <c r="AU469" s="219" t="s">
        <v>114</v>
      </c>
      <c r="AV469" s="216" t="s">
        <v>83</v>
      </c>
      <c r="AW469" s="216" t="s">
        <v>33</v>
      </c>
      <c r="AX469" s="216" t="s">
        <v>75</v>
      </c>
      <c r="AY469" s="219" t="s">
        <v>160</v>
      </c>
    </row>
    <row r="470" spans="2:51" s="225" customFormat="1" ht="20.5" customHeight="1">
      <c r="B470" s="220"/>
      <c r="C470" s="395"/>
      <c r="D470" s="395"/>
      <c r="E470" s="396" t="s">
        <v>5</v>
      </c>
      <c r="F470" s="397" t="s">
        <v>781</v>
      </c>
      <c r="G470" s="398"/>
      <c r="H470" s="398"/>
      <c r="I470" s="398"/>
      <c r="J470" s="395"/>
      <c r="K470" s="399">
        <v>4.389</v>
      </c>
      <c r="L470" s="221"/>
      <c r="M470" s="221"/>
      <c r="N470" s="221"/>
      <c r="O470" s="221"/>
      <c r="P470" s="221"/>
      <c r="Q470" s="221"/>
      <c r="R470" s="224"/>
      <c r="T470" s="226"/>
      <c r="U470" s="221"/>
      <c r="V470" s="221"/>
      <c r="W470" s="221"/>
      <c r="X470" s="221"/>
      <c r="Y470" s="221"/>
      <c r="Z470" s="221"/>
      <c r="AA470" s="227"/>
      <c r="AT470" s="228" t="s">
        <v>168</v>
      </c>
      <c r="AU470" s="228" t="s">
        <v>114</v>
      </c>
      <c r="AV470" s="225" t="s">
        <v>114</v>
      </c>
      <c r="AW470" s="225" t="s">
        <v>33</v>
      </c>
      <c r="AX470" s="225" t="s">
        <v>75</v>
      </c>
      <c r="AY470" s="228" t="s">
        <v>160</v>
      </c>
    </row>
    <row r="471" spans="2:51" s="216" customFormat="1" ht="20.5" customHeight="1">
      <c r="B471" s="211"/>
      <c r="C471" s="388"/>
      <c r="D471" s="388"/>
      <c r="E471" s="389" t="s">
        <v>5</v>
      </c>
      <c r="F471" s="393" t="s">
        <v>652</v>
      </c>
      <c r="G471" s="394"/>
      <c r="H471" s="394"/>
      <c r="I471" s="394"/>
      <c r="J471" s="388"/>
      <c r="K471" s="392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25" customFormat="1" ht="20.5" customHeight="1">
      <c r="B472" s="220"/>
      <c r="C472" s="395"/>
      <c r="D472" s="395"/>
      <c r="E472" s="396" t="s">
        <v>5</v>
      </c>
      <c r="F472" s="397" t="s">
        <v>782</v>
      </c>
      <c r="G472" s="398"/>
      <c r="H472" s="398"/>
      <c r="I472" s="398"/>
      <c r="J472" s="395"/>
      <c r="K472" s="399">
        <v>4.774</v>
      </c>
      <c r="L472" s="221"/>
      <c r="M472" s="221"/>
      <c r="N472" s="221"/>
      <c r="O472" s="221"/>
      <c r="P472" s="221"/>
      <c r="Q472" s="221"/>
      <c r="R472" s="224"/>
      <c r="T472" s="226"/>
      <c r="U472" s="221"/>
      <c r="V472" s="221"/>
      <c r="W472" s="221"/>
      <c r="X472" s="221"/>
      <c r="Y472" s="221"/>
      <c r="Z472" s="221"/>
      <c r="AA472" s="227"/>
      <c r="AT472" s="228" t="s">
        <v>168</v>
      </c>
      <c r="AU472" s="228" t="s">
        <v>114</v>
      </c>
      <c r="AV472" s="225" t="s">
        <v>114</v>
      </c>
      <c r="AW472" s="225" t="s">
        <v>33</v>
      </c>
      <c r="AX472" s="225" t="s">
        <v>75</v>
      </c>
      <c r="AY472" s="228" t="s">
        <v>160</v>
      </c>
    </row>
    <row r="473" spans="2:51" s="216" customFormat="1" ht="20.5" customHeight="1">
      <c r="B473" s="211"/>
      <c r="C473" s="388"/>
      <c r="D473" s="388"/>
      <c r="E473" s="389" t="s">
        <v>5</v>
      </c>
      <c r="F473" s="393" t="s">
        <v>784</v>
      </c>
      <c r="G473" s="394"/>
      <c r="H473" s="394"/>
      <c r="I473" s="394"/>
      <c r="J473" s="388"/>
      <c r="K473" s="392" t="s">
        <v>5</v>
      </c>
      <c r="L473" s="212"/>
      <c r="M473" s="212"/>
      <c r="N473" s="212"/>
      <c r="O473" s="212"/>
      <c r="P473" s="212"/>
      <c r="Q473" s="212"/>
      <c r="R473" s="215"/>
      <c r="T473" s="217"/>
      <c r="U473" s="212"/>
      <c r="V473" s="212"/>
      <c r="W473" s="212"/>
      <c r="X473" s="212"/>
      <c r="Y473" s="212"/>
      <c r="Z473" s="212"/>
      <c r="AA473" s="218"/>
      <c r="AT473" s="219" t="s">
        <v>168</v>
      </c>
      <c r="AU473" s="219" t="s">
        <v>114</v>
      </c>
      <c r="AV473" s="216" t="s">
        <v>83</v>
      </c>
      <c r="AW473" s="216" t="s">
        <v>33</v>
      </c>
      <c r="AX473" s="216" t="s">
        <v>75</v>
      </c>
      <c r="AY473" s="219" t="s">
        <v>160</v>
      </c>
    </row>
    <row r="474" spans="2:51" s="225" customFormat="1" ht="20.5" customHeight="1">
      <c r="B474" s="220"/>
      <c r="C474" s="395"/>
      <c r="D474" s="395"/>
      <c r="E474" s="396" t="s">
        <v>5</v>
      </c>
      <c r="F474" s="397" t="s">
        <v>785</v>
      </c>
      <c r="G474" s="398"/>
      <c r="H474" s="398"/>
      <c r="I474" s="398"/>
      <c r="J474" s="395"/>
      <c r="K474" s="399">
        <v>-2.713</v>
      </c>
      <c r="L474" s="221"/>
      <c r="M474" s="221"/>
      <c r="N474" s="221"/>
      <c r="O474" s="221"/>
      <c r="P474" s="221"/>
      <c r="Q474" s="221"/>
      <c r="R474" s="224"/>
      <c r="T474" s="226"/>
      <c r="U474" s="221"/>
      <c r="V474" s="221"/>
      <c r="W474" s="221"/>
      <c r="X474" s="221"/>
      <c r="Y474" s="221"/>
      <c r="Z474" s="221"/>
      <c r="AA474" s="227"/>
      <c r="AT474" s="228" t="s">
        <v>168</v>
      </c>
      <c r="AU474" s="228" t="s">
        <v>114</v>
      </c>
      <c r="AV474" s="225" t="s">
        <v>114</v>
      </c>
      <c r="AW474" s="225" t="s">
        <v>33</v>
      </c>
      <c r="AX474" s="225" t="s">
        <v>75</v>
      </c>
      <c r="AY474" s="228" t="s">
        <v>160</v>
      </c>
    </row>
    <row r="475" spans="2:51" s="243" customFormat="1" ht="20.5" customHeight="1">
      <c r="B475" s="238"/>
      <c r="C475" s="405"/>
      <c r="D475" s="405"/>
      <c r="E475" s="406" t="s">
        <v>5</v>
      </c>
      <c r="F475" s="407" t="s">
        <v>197</v>
      </c>
      <c r="G475" s="408"/>
      <c r="H475" s="408"/>
      <c r="I475" s="408"/>
      <c r="J475" s="405"/>
      <c r="K475" s="409">
        <v>65.751</v>
      </c>
      <c r="L475" s="239"/>
      <c r="M475" s="239"/>
      <c r="N475" s="239"/>
      <c r="O475" s="239"/>
      <c r="P475" s="239"/>
      <c r="Q475" s="239"/>
      <c r="R475" s="242"/>
      <c r="T475" s="244"/>
      <c r="U475" s="239"/>
      <c r="V475" s="239"/>
      <c r="W475" s="239"/>
      <c r="X475" s="239"/>
      <c r="Y475" s="239"/>
      <c r="Z475" s="239"/>
      <c r="AA475" s="245"/>
      <c r="AT475" s="246" t="s">
        <v>168</v>
      </c>
      <c r="AU475" s="246" t="s">
        <v>114</v>
      </c>
      <c r="AV475" s="243" t="s">
        <v>175</v>
      </c>
      <c r="AW475" s="243" t="s">
        <v>33</v>
      </c>
      <c r="AX475" s="243" t="s">
        <v>75</v>
      </c>
      <c r="AY475" s="246" t="s">
        <v>160</v>
      </c>
    </row>
    <row r="476" spans="2:51" s="216" customFormat="1" ht="20.5" customHeight="1">
      <c r="B476" s="211"/>
      <c r="C476" s="388"/>
      <c r="D476" s="388"/>
      <c r="E476" s="389" t="s">
        <v>5</v>
      </c>
      <c r="F476" s="393" t="s">
        <v>786</v>
      </c>
      <c r="G476" s="394"/>
      <c r="H476" s="394"/>
      <c r="I476" s="394"/>
      <c r="J476" s="388"/>
      <c r="K476" s="392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16" customFormat="1" ht="20.5" customHeight="1">
      <c r="B477" s="211"/>
      <c r="C477" s="388"/>
      <c r="D477" s="388"/>
      <c r="E477" s="389" t="s">
        <v>5</v>
      </c>
      <c r="F477" s="393" t="s">
        <v>191</v>
      </c>
      <c r="G477" s="394"/>
      <c r="H477" s="394"/>
      <c r="I477" s="394"/>
      <c r="J477" s="388"/>
      <c r="K477" s="392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16" customFormat="1" ht="20.5" customHeight="1">
      <c r="B478" s="211"/>
      <c r="C478" s="388"/>
      <c r="D478" s="388"/>
      <c r="E478" s="389" t="s">
        <v>5</v>
      </c>
      <c r="F478" s="393" t="s">
        <v>611</v>
      </c>
      <c r="G478" s="394"/>
      <c r="H478" s="394"/>
      <c r="I478" s="394"/>
      <c r="J478" s="388"/>
      <c r="K478" s="392" t="s">
        <v>5</v>
      </c>
      <c r="L478" s="212"/>
      <c r="M478" s="212"/>
      <c r="N478" s="212"/>
      <c r="O478" s="212"/>
      <c r="P478" s="212"/>
      <c r="Q478" s="212"/>
      <c r="R478" s="215"/>
      <c r="T478" s="217"/>
      <c r="U478" s="212"/>
      <c r="V478" s="212"/>
      <c r="W478" s="212"/>
      <c r="X478" s="212"/>
      <c r="Y478" s="212"/>
      <c r="Z478" s="212"/>
      <c r="AA478" s="218"/>
      <c r="AT478" s="219" t="s">
        <v>168</v>
      </c>
      <c r="AU478" s="219" t="s">
        <v>114</v>
      </c>
      <c r="AV478" s="216" t="s">
        <v>83</v>
      </c>
      <c r="AW478" s="216" t="s">
        <v>33</v>
      </c>
      <c r="AX478" s="216" t="s">
        <v>75</v>
      </c>
      <c r="AY478" s="219" t="s">
        <v>160</v>
      </c>
    </row>
    <row r="479" spans="2:51" s="225" customFormat="1" ht="20.5" customHeight="1">
      <c r="B479" s="220"/>
      <c r="C479" s="395"/>
      <c r="D479" s="395"/>
      <c r="E479" s="396" t="s">
        <v>5</v>
      </c>
      <c r="F479" s="397" t="s">
        <v>787</v>
      </c>
      <c r="G479" s="398"/>
      <c r="H479" s="398"/>
      <c r="I479" s="398"/>
      <c r="J479" s="395"/>
      <c r="K479" s="399">
        <v>112.255</v>
      </c>
      <c r="L479" s="221"/>
      <c r="M479" s="221"/>
      <c r="N479" s="221"/>
      <c r="O479" s="221"/>
      <c r="P479" s="221"/>
      <c r="Q479" s="221"/>
      <c r="R479" s="224"/>
      <c r="T479" s="226"/>
      <c r="U479" s="221"/>
      <c r="V479" s="221"/>
      <c r="W479" s="221"/>
      <c r="X479" s="221"/>
      <c r="Y479" s="221"/>
      <c r="Z479" s="221"/>
      <c r="AA479" s="227"/>
      <c r="AT479" s="228" t="s">
        <v>168</v>
      </c>
      <c r="AU479" s="228" t="s">
        <v>114</v>
      </c>
      <c r="AV479" s="225" t="s">
        <v>114</v>
      </c>
      <c r="AW479" s="225" t="s">
        <v>33</v>
      </c>
      <c r="AX479" s="225" t="s">
        <v>75</v>
      </c>
      <c r="AY479" s="228" t="s">
        <v>160</v>
      </c>
    </row>
    <row r="480" spans="2:51" s="216" customFormat="1" ht="20.5" customHeight="1">
      <c r="B480" s="211"/>
      <c r="C480" s="388"/>
      <c r="D480" s="388"/>
      <c r="E480" s="389" t="s">
        <v>5</v>
      </c>
      <c r="F480" s="393" t="s">
        <v>211</v>
      </c>
      <c r="G480" s="394"/>
      <c r="H480" s="394"/>
      <c r="I480" s="394"/>
      <c r="J480" s="388"/>
      <c r="K480" s="392" t="s">
        <v>5</v>
      </c>
      <c r="L480" s="212"/>
      <c r="M480" s="212"/>
      <c r="N480" s="212"/>
      <c r="O480" s="212"/>
      <c r="P480" s="212"/>
      <c r="Q480" s="212"/>
      <c r="R480" s="215"/>
      <c r="T480" s="217"/>
      <c r="U480" s="212"/>
      <c r="V480" s="212"/>
      <c r="W480" s="212"/>
      <c r="X480" s="212"/>
      <c r="Y480" s="212"/>
      <c r="Z480" s="212"/>
      <c r="AA480" s="218"/>
      <c r="AT480" s="219" t="s">
        <v>168</v>
      </c>
      <c r="AU480" s="219" t="s">
        <v>114</v>
      </c>
      <c r="AV480" s="216" t="s">
        <v>83</v>
      </c>
      <c r="AW480" s="216" t="s">
        <v>33</v>
      </c>
      <c r="AX480" s="216" t="s">
        <v>75</v>
      </c>
      <c r="AY480" s="219" t="s">
        <v>160</v>
      </c>
    </row>
    <row r="481" spans="2:51" s="216" customFormat="1" ht="20.5" customHeight="1">
      <c r="B481" s="211"/>
      <c r="C481" s="388"/>
      <c r="D481" s="388"/>
      <c r="E481" s="389" t="s">
        <v>5</v>
      </c>
      <c r="F481" s="393" t="s">
        <v>613</v>
      </c>
      <c r="G481" s="394"/>
      <c r="H481" s="394"/>
      <c r="I481" s="394"/>
      <c r="J481" s="388"/>
      <c r="K481" s="392" t="s">
        <v>5</v>
      </c>
      <c r="L481" s="212"/>
      <c r="M481" s="212"/>
      <c r="N481" s="212"/>
      <c r="O481" s="212"/>
      <c r="P481" s="212"/>
      <c r="Q481" s="212"/>
      <c r="R481" s="215"/>
      <c r="T481" s="217"/>
      <c r="U481" s="212"/>
      <c r="V481" s="212"/>
      <c r="W481" s="212"/>
      <c r="X481" s="212"/>
      <c r="Y481" s="212"/>
      <c r="Z481" s="212"/>
      <c r="AA481" s="218"/>
      <c r="AT481" s="219" t="s">
        <v>168</v>
      </c>
      <c r="AU481" s="219" t="s">
        <v>114</v>
      </c>
      <c r="AV481" s="216" t="s">
        <v>83</v>
      </c>
      <c r="AW481" s="216" t="s">
        <v>33</v>
      </c>
      <c r="AX481" s="216" t="s">
        <v>75</v>
      </c>
      <c r="AY481" s="219" t="s">
        <v>160</v>
      </c>
    </row>
    <row r="482" spans="2:51" s="225" customFormat="1" ht="20.5" customHeight="1">
      <c r="B482" s="220"/>
      <c r="C482" s="395"/>
      <c r="D482" s="395"/>
      <c r="E482" s="396" t="s">
        <v>5</v>
      </c>
      <c r="F482" s="397" t="s">
        <v>788</v>
      </c>
      <c r="G482" s="398"/>
      <c r="H482" s="398"/>
      <c r="I482" s="398"/>
      <c r="J482" s="395"/>
      <c r="K482" s="399">
        <v>180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75</v>
      </c>
      <c r="AY482" s="228" t="s">
        <v>160</v>
      </c>
    </row>
    <row r="483" spans="2:51" s="225" customFormat="1" ht="20.5" customHeight="1">
      <c r="B483" s="220"/>
      <c r="C483" s="395"/>
      <c r="D483" s="395"/>
      <c r="E483" s="396" t="s">
        <v>5</v>
      </c>
      <c r="F483" s="397" t="s">
        <v>789</v>
      </c>
      <c r="G483" s="398"/>
      <c r="H483" s="398"/>
      <c r="I483" s="398"/>
      <c r="J483" s="395"/>
      <c r="K483" s="399">
        <v>56.88</v>
      </c>
      <c r="L483" s="221"/>
      <c r="M483" s="221"/>
      <c r="N483" s="221"/>
      <c r="O483" s="221"/>
      <c r="P483" s="221"/>
      <c r="Q483" s="221"/>
      <c r="R483" s="224"/>
      <c r="T483" s="226"/>
      <c r="U483" s="221"/>
      <c r="V483" s="221"/>
      <c r="W483" s="221"/>
      <c r="X483" s="221"/>
      <c r="Y483" s="221"/>
      <c r="Z483" s="221"/>
      <c r="AA483" s="227"/>
      <c r="AT483" s="228" t="s">
        <v>168</v>
      </c>
      <c r="AU483" s="228" t="s">
        <v>114</v>
      </c>
      <c r="AV483" s="225" t="s">
        <v>114</v>
      </c>
      <c r="AW483" s="225" t="s">
        <v>33</v>
      </c>
      <c r="AX483" s="225" t="s">
        <v>75</v>
      </c>
      <c r="AY483" s="228" t="s">
        <v>160</v>
      </c>
    </row>
    <row r="484" spans="2:51" s="243" customFormat="1" ht="20.5" customHeight="1">
      <c r="B484" s="238"/>
      <c r="C484" s="405"/>
      <c r="D484" s="405"/>
      <c r="E484" s="406" t="s">
        <v>5</v>
      </c>
      <c r="F484" s="407" t="s">
        <v>197</v>
      </c>
      <c r="G484" s="408"/>
      <c r="H484" s="408"/>
      <c r="I484" s="408"/>
      <c r="J484" s="405"/>
      <c r="K484" s="409">
        <v>349.135</v>
      </c>
      <c r="L484" s="239"/>
      <c r="M484" s="239"/>
      <c r="N484" s="239"/>
      <c r="O484" s="239"/>
      <c r="P484" s="239"/>
      <c r="Q484" s="239"/>
      <c r="R484" s="242"/>
      <c r="T484" s="244"/>
      <c r="U484" s="239"/>
      <c r="V484" s="239"/>
      <c r="W484" s="239"/>
      <c r="X484" s="239"/>
      <c r="Y484" s="239"/>
      <c r="Z484" s="239"/>
      <c r="AA484" s="245"/>
      <c r="AT484" s="246" t="s">
        <v>168</v>
      </c>
      <c r="AU484" s="246" t="s">
        <v>114</v>
      </c>
      <c r="AV484" s="243" t="s">
        <v>175</v>
      </c>
      <c r="AW484" s="243" t="s">
        <v>33</v>
      </c>
      <c r="AX484" s="243" t="s">
        <v>75</v>
      </c>
      <c r="AY484" s="246" t="s">
        <v>160</v>
      </c>
    </row>
    <row r="485" spans="2:51" s="234" customFormat="1" ht="20.5" customHeight="1">
      <c r="B485" s="229"/>
      <c r="C485" s="400"/>
      <c r="D485" s="400"/>
      <c r="E485" s="401" t="s">
        <v>5</v>
      </c>
      <c r="F485" s="402" t="s">
        <v>170</v>
      </c>
      <c r="G485" s="403"/>
      <c r="H485" s="403"/>
      <c r="I485" s="403"/>
      <c r="J485" s="400"/>
      <c r="K485" s="404">
        <v>1073.679</v>
      </c>
      <c r="L485" s="230"/>
      <c r="M485" s="230"/>
      <c r="N485" s="230"/>
      <c r="O485" s="230"/>
      <c r="P485" s="230"/>
      <c r="Q485" s="230"/>
      <c r="R485" s="233"/>
      <c r="T485" s="235"/>
      <c r="U485" s="230"/>
      <c r="V485" s="230"/>
      <c r="W485" s="230"/>
      <c r="X485" s="230"/>
      <c r="Y485" s="230"/>
      <c r="Z485" s="230"/>
      <c r="AA485" s="236"/>
      <c r="AT485" s="237" t="s">
        <v>168</v>
      </c>
      <c r="AU485" s="237" t="s">
        <v>114</v>
      </c>
      <c r="AV485" s="234" t="s">
        <v>165</v>
      </c>
      <c r="AW485" s="234" t="s">
        <v>33</v>
      </c>
      <c r="AX485" s="234" t="s">
        <v>83</v>
      </c>
      <c r="AY485" s="237" t="s">
        <v>160</v>
      </c>
    </row>
    <row r="486" spans="2:65" s="126" customFormat="1" ht="20.5" customHeight="1">
      <c r="B486" s="127"/>
      <c r="C486" s="412" t="s">
        <v>10</v>
      </c>
      <c r="D486" s="412" t="s">
        <v>237</v>
      </c>
      <c r="E486" s="413" t="s">
        <v>790</v>
      </c>
      <c r="F486" s="414" t="s">
        <v>791</v>
      </c>
      <c r="G486" s="414"/>
      <c r="H486" s="414"/>
      <c r="I486" s="414"/>
      <c r="J486" s="415" t="s">
        <v>240</v>
      </c>
      <c r="K486" s="416">
        <v>1291.236</v>
      </c>
      <c r="L486" s="323">
        <v>0</v>
      </c>
      <c r="M486" s="323"/>
      <c r="N486" s="324">
        <f>ROUND(L486*K486,2)</f>
        <v>0</v>
      </c>
      <c r="O486" s="318"/>
      <c r="P486" s="318"/>
      <c r="Q486" s="318"/>
      <c r="R486" s="130"/>
      <c r="T486" s="207" t="s">
        <v>5</v>
      </c>
      <c r="U486" s="208" t="s">
        <v>40</v>
      </c>
      <c r="V486" s="128"/>
      <c r="W486" s="209">
        <f>V486*K486</f>
        <v>0</v>
      </c>
      <c r="X486" s="209">
        <v>1</v>
      </c>
      <c r="Y486" s="209">
        <f>X486*K486</f>
        <v>1291.236</v>
      </c>
      <c r="Z486" s="209">
        <v>0</v>
      </c>
      <c r="AA486" s="210">
        <f>Z486*K486</f>
        <v>0</v>
      </c>
      <c r="AR486" s="117" t="s">
        <v>213</v>
      </c>
      <c r="AT486" s="117" t="s">
        <v>237</v>
      </c>
      <c r="AU486" s="117" t="s">
        <v>114</v>
      </c>
      <c r="AY486" s="117" t="s">
        <v>160</v>
      </c>
      <c r="BE486" s="174">
        <f>IF(U486="základní",N486,0)</f>
        <v>0</v>
      </c>
      <c r="BF486" s="174">
        <f>IF(U486="snížená",N486,0)</f>
        <v>0</v>
      </c>
      <c r="BG486" s="174">
        <f>IF(U486="zákl. přenesená",N486,0)</f>
        <v>0</v>
      </c>
      <c r="BH486" s="174">
        <f>IF(U486="sníž. přenesená",N486,0)</f>
        <v>0</v>
      </c>
      <c r="BI486" s="174">
        <f>IF(U486="nulová",N486,0)</f>
        <v>0</v>
      </c>
      <c r="BJ486" s="117" t="s">
        <v>83</v>
      </c>
      <c r="BK486" s="174">
        <f>ROUND(L486*K486,2)</f>
        <v>0</v>
      </c>
      <c r="BL486" s="117" t="s">
        <v>165</v>
      </c>
      <c r="BM486" s="117" t="s">
        <v>792</v>
      </c>
    </row>
    <row r="487" spans="2:51" s="216" customFormat="1" ht="28.95" customHeight="1">
      <c r="B487" s="211"/>
      <c r="C487" s="388"/>
      <c r="D487" s="388"/>
      <c r="E487" s="389" t="s">
        <v>5</v>
      </c>
      <c r="F487" s="390" t="s">
        <v>742</v>
      </c>
      <c r="G487" s="391"/>
      <c r="H487" s="391"/>
      <c r="I487" s="391"/>
      <c r="J487" s="388"/>
      <c r="K487" s="392" t="s">
        <v>5</v>
      </c>
      <c r="L487" s="212"/>
      <c r="M487" s="212"/>
      <c r="N487" s="212"/>
      <c r="O487" s="212"/>
      <c r="P487" s="212"/>
      <c r="Q487" s="212"/>
      <c r="R487" s="215"/>
      <c r="T487" s="217"/>
      <c r="U487" s="212"/>
      <c r="V487" s="212"/>
      <c r="W487" s="212"/>
      <c r="X487" s="212"/>
      <c r="Y487" s="212"/>
      <c r="Z487" s="212"/>
      <c r="AA487" s="218"/>
      <c r="AT487" s="219" t="s">
        <v>168</v>
      </c>
      <c r="AU487" s="219" t="s">
        <v>114</v>
      </c>
      <c r="AV487" s="216" t="s">
        <v>83</v>
      </c>
      <c r="AW487" s="216" t="s">
        <v>33</v>
      </c>
      <c r="AX487" s="216" t="s">
        <v>75</v>
      </c>
      <c r="AY487" s="219" t="s">
        <v>160</v>
      </c>
    </row>
    <row r="488" spans="2:51" s="216" customFormat="1" ht="20.5" customHeight="1">
      <c r="B488" s="211"/>
      <c r="C488" s="388"/>
      <c r="D488" s="388"/>
      <c r="E488" s="389" t="s">
        <v>5</v>
      </c>
      <c r="F488" s="393" t="s">
        <v>191</v>
      </c>
      <c r="G488" s="394"/>
      <c r="H488" s="394"/>
      <c r="I488" s="394"/>
      <c r="J488" s="388"/>
      <c r="K488" s="392" t="s">
        <v>5</v>
      </c>
      <c r="L488" s="212"/>
      <c r="M488" s="212"/>
      <c r="N488" s="212"/>
      <c r="O488" s="212"/>
      <c r="P488" s="212"/>
      <c r="Q488" s="212"/>
      <c r="R488" s="215"/>
      <c r="T488" s="217"/>
      <c r="U488" s="212"/>
      <c r="V488" s="212"/>
      <c r="W488" s="212"/>
      <c r="X488" s="212"/>
      <c r="Y488" s="212"/>
      <c r="Z488" s="212"/>
      <c r="AA488" s="218"/>
      <c r="AT488" s="219" t="s">
        <v>168</v>
      </c>
      <c r="AU488" s="219" t="s">
        <v>114</v>
      </c>
      <c r="AV488" s="216" t="s">
        <v>83</v>
      </c>
      <c r="AW488" s="216" t="s">
        <v>33</v>
      </c>
      <c r="AX488" s="216" t="s">
        <v>75</v>
      </c>
      <c r="AY488" s="219" t="s">
        <v>160</v>
      </c>
    </row>
    <row r="489" spans="2:51" s="216" customFormat="1" ht="20.5" customHeight="1">
      <c r="B489" s="211"/>
      <c r="C489" s="388"/>
      <c r="D489" s="388"/>
      <c r="E489" s="389" t="s">
        <v>5</v>
      </c>
      <c r="F489" s="393" t="s">
        <v>613</v>
      </c>
      <c r="G489" s="394"/>
      <c r="H489" s="394"/>
      <c r="I489" s="394"/>
      <c r="J489" s="388"/>
      <c r="K489" s="392" t="s">
        <v>5</v>
      </c>
      <c r="L489" s="212"/>
      <c r="M489" s="212"/>
      <c r="N489" s="212"/>
      <c r="O489" s="212"/>
      <c r="P489" s="212"/>
      <c r="Q489" s="212"/>
      <c r="R489" s="215"/>
      <c r="T489" s="217"/>
      <c r="U489" s="212"/>
      <c r="V489" s="212"/>
      <c r="W489" s="212"/>
      <c r="X489" s="212"/>
      <c r="Y489" s="212"/>
      <c r="Z489" s="212"/>
      <c r="AA489" s="218"/>
      <c r="AT489" s="219" t="s">
        <v>168</v>
      </c>
      <c r="AU489" s="219" t="s">
        <v>114</v>
      </c>
      <c r="AV489" s="216" t="s">
        <v>83</v>
      </c>
      <c r="AW489" s="216" t="s">
        <v>33</v>
      </c>
      <c r="AX489" s="216" t="s">
        <v>75</v>
      </c>
      <c r="AY489" s="219" t="s">
        <v>160</v>
      </c>
    </row>
    <row r="490" spans="2:51" s="225" customFormat="1" ht="20.5" customHeight="1">
      <c r="B490" s="220"/>
      <c r="C490" s="395"/>
      <c r="D490" s="395"/>
      <c r="E490" s="396" t="s">
        <v>5</v>
      </c>
      <c r="F490" s="397" t="s">
        <v>793</v>
      </c>
      <c r="G490" s="398"/>
      <c r="H490" s="398"/>
      <c r="I490" s="398"/>
      <c r="J490" s="395"/>
      <c r="K490" s="399">
        <v>47.385</v>
      </c>
      <c r="L490" s="221"/>
      <c r="M490" s="221"/>
      <c r="N490" s="221"/>
      <c r="O490" s="221"/>
      <c r="P490" s="221"/>
      <c r="Q490" s="221"/>
      <c r="R490" s="224"/>
      <c r="T490" s="226"/>
      <c r="U490" s="221"/>
      <c r="V490" s="221"/>
      <c r="W490" s="221"/>
      <c r="X490" s="221"/>
      <c r="Y490" s="221"/>
      <c r="Z490" s="221"/>
      <c r="AA490" s="227"/>
      <c r="AT490" s="228" t="s">
        <v>168</v>
      </c>
      <c r="AU490" s="228" t="s">
        <v>114</v>
      </c>
      <c r="AV490" s="225" t="s">
        <v>114</v>
      </c>
      <c r="AW490" s="225" t="s">
        <v>33</v>
      </c>
      <c r="AX490" s="225" t="s">
        <v>75</v>
      </c>
      <c r="AY490" s="228" t="s">
        <v>160</v>
      </c>
    </row>
    <row r="491" spans="2:51" s="225" customFormat="1" ht="20.5" customHeight="1">
      <c r="B491" s="220"/>
      <c r="C491" s="395"/>
      <c r="D491" s="395"/>
      <c r="E491" s="396" t="s">
        <v>5</v>
      </c>
      <c r="F491" s="397" t="s">
        <v>794</v>
      </c>
      <c r="G491" s="398"/>
      <c r="H491" s="398"/>
      <c r="I491" s="398"/>
      <c r="J491" s="395"/>
      <c r="K491" s="399">
        <v>104.233</v>
      </c>
      <c r="L491" s="221"/>
      <c r="M491" s="221"/>
      <c r="N491" s="221"/>
      <c r="O491" s="221"/>
      <c r="P491" s="221"/>
      <c r="Q491" s="221"/>
      <c r="R491" s="224"/>
      <c r="T491" s="226"/>
      <c r="U491" s="221"/>
      <c r="V491" s="221"/>
      <c r="W491" s="221"/>
      <c r="X491" s="221"/>
      <c r="Y491" s="221"/>
      <c r="Z491" s="221"/>
      <c r="AA491" s="227"/>
      <c r="AT491" s="228" t="s">
        <v>168</v>
      </c>
      <c r="AU491" s="228" t="s">
        <v>114</v>
      </c>
      <c r="AV491" s="225" t="s">
        <v>114</v>
      </c>
      <c r="AW491" s="225" t="s">
        <v>33</v>
      </c>
      <c r="AX491" s="225" t="s">
        <v>75</v>
      </c>
      <c r="AY491" s="228" t="s">
        <v>160</v>
      </c>
    </row>
    <row r="492" spans="2:51" s="216" customFormat="1" ht="20.5" customHeight="1">
      <c r="B492" s="211"/>
      <c r="C492" s="388"/>
      <c r="D492" s="388"/>
      <c r="E492" s="389" t="s">
        <v>5</v>
      </c>
      <c r="F492" s="393" t="s">
        <v>611</v>
      </c>
      <c r="G492" s="394"/>
      <c r="H492" s="394"/>
      <c r="I492" s="394"/>
      <c r="J492" s="388"/>
      <c r="K492" s="392" t="s">
        <v>5</v>
      </c>
      <c r="L492" s="212"/>
      <c r="M492" s="212"/>
      <c r="N492" s="212"/>
      <c r="O492" s="212"/>
      <c r="P492" s="212"/>
      <c r="Q492" s="212"/>
      <c r="R492" s="215"/>
      <c r="T492" s="217"/>
      <c r="U492" s="212"/>
      <c r="V492" s="212"/>
      <c r="W492" s="212"/>
      <c r="X492" s="212"/>
      <c r="Y492" s="212"/>
      <c r="Z492" s="212"/>
      <c r="AA492" s="218"/>
      <c r="AT492" s="219" t="s">
        <v>168</v>
      </c>
      <c r="AU492" s="219" t="s">
        <v>114</v>
      </c>
      <c r="AV492" s="216" t="s">
        <v>83</v>
      </c>
      <c r="AW492" s="216" t="s">
        <v>33</v>
      </c>
      <c r="AX492" s="216" t="s">
        <v>75</v>
      </c>
      <c r="AY492" s="219" t="s">
        <v>160</v>
      </c>
    </row>
    <row r="493" spans="2:51" s="225" customFormat="1" ht="20.5" customHeight="1">
      <c r="B493" s="220"/>
      <c r="C493" s="395"/>
      <c r="D493" s="395"/>
      <c r="E493" s="396" t="s">
        <v>5</v>
      </c>
      <c r="F493" s="397" t="s">
        <v>795</v>
      </c>
      <c r="G493" s="398"/>
      <c r="H493" s="398"/>
      <c r="I493" s="398"/>
      <c r="J493" s="395"/>
      <c r="K493" s="399">
        <v>637.345</v>
      </c>
      <c r="L493" s="221"/>
      <c r="M493" s="221"/>
      <c r="N493" s="221"/>
      <c r="O493" s="221"/>
      <c r="P493" s="221"/>
      <c r="Q493" s="221"/>
      <c r="R493" s="224"/>
      <c r="T493" s="226"/>
      <c r="U493" s="221"/>
      <c r="V493" s="221"/>
      <c r="W493" s="221"/>
      <c r="X493" s="221"/>
      <c r="Y493" s="221"/>
      <c r="Z493" s="221"/>
      <c r="AA493" s="227"/>
      <c r="AT493" s="228" t="s">
        <v>168</v>
      </c>
      <c r="AU493" s="228" t="s">
        <v>114</v>
      </c>
      <c r="AV493" s="225" t="s">
        <v>114</v>
      </c>
      <c r="AW493" s="225" t="s">
        <v>33</v>
      </c>
      <c r="AX493" s="225" t="s">
        <v>75</v>
      </c>
      <c r="AY493" s="228" t="s">
        <v>160</v>
      </c>
    </row>
    <row r="494" spans="2:51" s="225" customFormat="1" ht="20.5" customHeight="1">
      <c r="B494" s="220"/>
      <c r="C494" s="395"/>
      <c r="D494" s="395"/>
      <c r="E494" s="396" t="s">
        <v>5</v>
      </c>
      <c r="F494" s="397" t="s">
        <v>796</v>
      </c>
      <c r="G494" s="398"/>
      <c r="H494" s="398"/>
      <c r="I494" s="398"/>
      <c r="J494" s="395"/>
      <c r="K494" s="399">
        <v>178.111</v>
      </c>
      <c r="L494" s="221"/>
      <c r="M494" s="221"/>
      <c r="N494" s="221"/>
      <c r="O494" s="221"/>
      <c r="P494" s="221"/>
      <c r="Q494" s="221"/>
      <c r="R494" s="224"/>
      <c r="T494" s="226"/>
      <c r="U494" s="221"/>
      <c r="V494" s="221"/>
      <c r="W494" s="221"/>
      <c r="X494" s="221"/>
      <c r="Y494" s="221"/>
      <c r="Z494" s="221"/>
      <c r="AA494" s="227"/>
      <c r="AT494" s="228" t="s">
        <v>168</v>
      </c>
      <c r="AU494" s="228" t="s">
        <v>114</v>
      </c>
      <c r="AV494" s="225" t="s">
        <v>114</v>
      </c>
      <c r="AW494" s="225" t="s">
        <v>33</v>
      </c>
      <c r="AX494" s="225" t="s">
        <v>75</v>
      </c>
      <c r="AY494" s="228" t="s">
        <v>160</v>
      </c>
    </row>
    <row r="495" spans="2:51" s="216" customFormat="1" ht="20.5" customHeight="1">
      <c r="B495" s="211"/>
      <c r="C495" s="388"/>
      <c r="D495" s="388"/>
      <c r="E495" s="389" t="s">
        <v>5</v>
      </c>
      <c r="F495" s="393" t="s">
        <v>665</v>
      </c>
      <c r="G495" s="394"/>
      <c r="H495" s="394"/>
      <c r="I495" s="394"/>
      <c r="J495" s="388"/>
      <c r="K495" s="392" t="s">
        <v>5</v>
      </c>
      <c r="L495" s="212"/>
      <c r="M495" s="212"/>
      <c r="N495" s="212"/>
      <c r="O495" s="212"/>
      <c r="P495" s="212"/>
      <c r="Q495" s="212"/>
      <c r="R495" s="215"/>
      <c r="T495" s="217"/>
      <c r="U495" s="212"/>
      <c r="V495" s="212"/>
      <c r="W495" s="212"/>
      <c r="X495" s="212"/>
      <c r="Y495" s="212"/>
      <c r="Z495" s="212"/>
      <c r="AA495" s="218"/>
      <c r="AT495" s="219" t="s">
        <v>168</v>
      </c>
      <c r="AU495" s="219" t="s">
        <v>114</v>
      </c>
      <c r="AV495" s="216" t="s">
        <v>83</v>
      </c>
      <c r="AW495" s="216" t="s">
        <v>33</v>
      </c>
      <c r="AX495" s="216" t="s">
        <v>75</v>
      </c>
      <c r="AY495" s="219" t="s">
        <v>160</v>
      </c>
    </row>
    <row r="496" spans="2:51" s="225" customFormat="1" ht="20.5" customHeight="1">
      <c r="B496" s="220"/>
      <c r="C496" s="395"/>
      <c r="D496" s="395"/>
      <c r="E496" s="396" t="s">
        <v>5</v>
      </c>
      <c r="F496" s="397" t="s">
        <v>797</v>
      </c>
      <c r="G496" s="398"/>
      <c r="H496" s="398"/>
      <c r="I496" s="398"/>
      <c r="J496" s="395"/>
      <c r="K496" s="399">
        <v>137.764</v>
      </c>
      <c r="L496" s="221"/>
      <c r="M496" s="221"/>
      <c r="N496" s="221"/>
      <c r="O496" s="221"/>
      <c r="P496" s="221"/>
      <c r="Q496" s="221"/>
      <c r="R496" s="224"/>
      <c r="T496" s="226"/>
      <c r="U496" s="221"/>
      <c r="V496" s="221"/>
      <c r="W496" s="221"/>
      <c r="X496" s="221"/>
      <c r="Y496" s="221"/>
      <c r="Z496" s="221"/>
      <c r="AA496" s="227"/>
      <c r="AT496" s="228" t="s">
        <v>168</v>
      </c>
      <c r="AU496" s="228" t="s">
        <v>114</v>
      </c>
      <c r="AV496" s="225" t="s">
        <v>114</v>
      </c>
      <c r="AW496" s="225" t="s">
        <v>33</v>
      </c>
      <c r="AX496" s="225" t="s">
        <v>75</v>
      </c>
      <c r="AY496" s="228" t="s">
        <v>160</v>
      </c>
    </row>
    <row r="497" spans="2:51" s="225" customFormat="1" ht="20.5" customHeight="1">
      <c r="B497" s="220"/>
      <c r="C497" s="395"/>
      <c r="D497" s="395"/>
      <c r="E497" s="396" t="s">
        <v>5</v>
      </c>
      <c r="F497" s="397" t="s">
        <v>798</v>
      </c>
      <c r="G497" s="398"/>
      <c r="H497" s="398"/>
      <c r="I497" s="398"/>
      <c r="J497" s="395"/>
      <c r="K497" s="399">
        <v>84.593</v>
      </c>
      <c r="L497" s="221"/>
      <c r="M497" s="221"/>
      <c r="N497" s="221"/>
      <c r="O497" s="221"/>
      <c r="P497" s="221"/>
      <c r="Q497" s="221"/>
      <c r="R497" s="224"/>
      <c r="T497" s="226"/>
      <c r="U497" s="221"/>
      <c r="V497" s="221"/>
      <c r="W497" s="221"/>
      <c r="X497" s="221"/>
      <c r="Y497" s="221"/>
      <c r="Z497" s="221"/>
      <c r="AA497" s="227"/>
      <c r="AT497" s="228" t="s">
        <v>168</v>
      </c>
      <c r="AU497" s="228" t="s">
        <v>114</v>
      </c>
      <c r="AV497" s="225" t="s">
        <v>114</v>
      </c>
      <c r="AW497" s="225" t="s">
        <v>33</v>
      </c>
      <c r="AX497" s="225" t="s">
        <v>75</v>
      </c>
      <c r="AY497" s="228" t="s">
        <v>160</v>
      </c>
    </row>
    <row r="498" spans="2:51" s="216" customFormat="1" ht="20.5" customHeight="1">
      <c r="B498" s="211"/>
      <c r="C498" s="388"/>
      <c r="D498" s="388"/>
      <c r="E498" s="389" t="s">
        <v>5</v>
      </c>
      <c r="F498" s="393" t="s">
        <v>749</v>
      </c>
      <c r="G498" s="394"/>
      <c r="H498" s="394"/>
      <c r="I498" s="394"/>
      <c r="J498" s="388"/>
      <c r="K498" s="392" t="s">
        <v>5</v>
      </c>
      <c r="L498" s="212"/>
      <c r="M498" s="212"/>
      <c r="N498" s="212"/>
      <c r="O498" s="212"/>
      <c r="P498" s="212"/>
      <c r="Q498" s="212"/>
      <c r="R498" s="215"/>
      <c r="T498" s="217"/>
      <c r="U498" s="212"/>
      <c r="V498" s="212"/>
      <c r="W498" s="212"/>
      <c r="X498" s="212"/>
      <c r="Y498" s="212"/>
      <c r="Z498" s="212"/>
      <c r="AA498" s="218"/>
      <c r="AT498" s="219" t="s">
        <v>168</v>
      </c>
      <c r="AU498" s="219" t="s">
        <v>114</v>
      </c>
      <c r="AV498" s="216" t="s">
        <v>83</v>
      </c>
      <c r="AW498" s="216" t="s">
        <v>33</v>
      </c>
      <c r="AX498" s="216" t="s">
        <v>75</v>
      </c>
      <c r="AY498" s="219" t="s">
        <v>160</v>
      </c>
    </row>
    <row r="499" spans="2:51" s="216" customFormat="1" ht="20.5" customHeight="1">
      <c r="B499" s="211"/>
      <c r="C499" s="388"/>
      <c r="D499" s="388"/>
      <c r="E499" s="389" t="s">
        <v>5</v>
      </c>
      <c r="F499" s="393" t="s">
        <v>750</v>
      </c>
      <c r="G499" s="394"/>
      <c r="H499" s="394"/>
      <c r="I499" s="394"/>
      <c r="J499" s="388"/>
      <c r="K499" s="392" t="s">
        <v>5</v>
      </c>
      <c r="L499" s="212"/>
      <c r="M499" s="212"/>
      <c r="N499" s="212"/>
      <c r="O499" s="212"/>
      <c r="P499" s="212"/>
      <c r="Q499" s="212"/>
      <c r="R499" s="215"/>
      <c r="T499" s="217"/>
      <c r="U499" s="212"/>
      <c r="V499" s="212"/>
      <c r="W499" s="212"/>
      <c r="X499" s="212"/>
      <c r="Y499" s="212"/>
      <c r="Z499" s="212"/>
      <c r="AA499" s="218"/>
      <c r="AT499" s="219" t="s">
        <v>168</v>
      </c>
      <c r="AU499" s="219" t="s">
        <v>114</v>
      </c>
      <c r="AV499" s="216" t="s">
        <v>83</v>
      </c>
      <c r="AW499" s="216" t="s">
        <v>33</v>
      </c>
      <c r="AX499" s="216" t="s">
        <v>75</v>
      </c>
      <c r="AY499" s="219" t="s">
        <v>160</v>
      </c>
    </row>
    <row r="500" spans="2:51" s="225" customFormat="1" ht="20.5" customHeight="1">
      <c r="B500" s="220"/>
      <c r="C500" s="395"/>
      <c r="D500" s="395"/>
      <c r="E500" s="396" t="s">
        <v>5</v>
      </c>
      <c r="F500" s="397" t="s">
        <v>799</v>
      </c>
      <c r="G500" s="398"/>
      <c r="H500" s="398"/>
      <c r="I500" s="398"/>
      <c r="J500" s="395"/>
      <c r="K500" s="399">
        <v>-4.862</v>
      </c>
      <c r="L500" s="221"/>
      <c r="M500" s="221"/>
      <c r="N500" s="221"/>
      <c r="O500" s="221"/>
      <c r="P500" s="221"/>
      <c r="Q500" s="221"/>
      <c r="R500" s="224"/>
      <c r="T500" s="226"/>
      <c r="U500" s="221"/>
      <c r="V500" s="221"/>
      <c r="W500" s="221"/>
      <c r="X500" s="221"/>
      <c r="Y500" s="221"/>
      <c r="Z500" s="221"/>
      <c r="AA500" s="227"/>
      <c r="AT500" s="228" t="s">
        <v>168</v>
      </c>
      <c r="AU500" s="228" t="s">
        <v>114</v>
      </c>
      <c r="AV500" s="225" t="s">
        <v>114</v>
      </c>
      <c r="AW500" s="225" t="s">
        <v>33</v>
      </c>
      <c r="AX500" s="225" t="s">
        <v>75</v>
      </c>
      <c r="AY500" s="228" t="s">
        <v>160</v>
      </c>
    </row>
    <row r="501" spans="2:51" s="216" customFormat="1" ht="20.5" customHeight="1">
      <c r="B501" s="211"/>
      <c r="C501" s="388"/>
      <c r="D501" s="388"/>
      <c r="E501" s="389" t="s">
        <v>5</v>
      </c>
      <c r="F501" s="393" t="s">
        <v>752</v>
      </c>
      <c r="G501" s="394"/>
      <c r="H501" s="394"/>
      <c r="I501" s="394"/>
      <c r="J501" s="388"/>
      <c r="K501" s="392" t="s">
        <v>5</v>
      </c>
      <c r="L501" s="212"/>
      <c r="M501" s="212"/>
      <c r="N501" s="212"/>
      <c r="O501" s="212"/>
      <c r="P501" s="212"/>
      <c r="Q501" s="212"/>
      <c r="R501" s="215"/>
      <c r="T501" s="217"/>
      <c r="U501" s="212"/>
      <c r="V501" s="212"/>
      <c r="W501" s="212"/>
      <c r="X501" s="212"/>
      <c r="Y501" s="212"/>
      <c r="Z501" s="212"/>
      <c r="AA501" s="218"/>
      <c r="AT501" s="219" t="s">
        <v>168</v>
      </c>
      <c r="AU501" s="219" t="s">
        <v>114</v>
      </c>
      <c r="AV501" s="216" t="s">
        <v>83</v>
      </c>
      <c r="AW501" s="216" t="s">
        <v>33</v>
      </c>
      <c r="AX501" s="216" t="s">
        <v>75</v>
      </c>
      <c r="AY501" s="219" t="s">
        <v>160</v>
      </c>
    </row>
    <row r="502" spans="2:51" s="225" customFormat="1" ht="20.5" customHeight="1">
      <c r="B502" s="220"/>
      <c r="C502" s="395"/>
      <c r="D502" s="395"/>
      <c r="E502" s="396" t="s">
        <v>5</v>
      </c>
      <c r="F502" s="397" t="s">
        <v>800</v>
      </c>
      <c r="G502" s="398"/>
      <c r="H502" s="398"/>
      <c r="I502" s="398"/>
      <c r="J502" s="395"/>
      <c r="K502" s="399">
        <v>-6.924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388"/>
      <c r="D503" s="388"/>
      <c r="E503" s="389" t="s">
        <v>5</v>
      </c>
      <c r="F503" s="393" t="s">
        <v>754</v>
      </c>
      <c r="G503" s="394"/>
      <c r="H503" s="394"/>
      <c r="I503" s="394"/>
      <c r="J503" s="388"/>
      <c r="K503" s="392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395"/>
      <c r="D504" s="395"/>
      <c r="E504" s="396" t="s">
        <v>5</v>
      </c>
      <c r="F504" s="397" t="s">
        <v>801</v>
      </c>
      <c r="G504" s="398"/>
      <c r="H504" s="398"/>
      <c r="I504" s="398"/>
      <c r="J504" s="395"/>
      <c r="K504" s="399">
        <v>-7.078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16" customFormat="1" ht="20.5" customHeight="1">
      <c r="B505" s="211"/>
      <c r="C505" s="388"/>
      <c r="D505" s="388"/>
      <c r="E505" s="389" t="s">
        <v>5</v>
      </c>
      <c r="F505" s="393" t="s">
        <v>756</v>
      </c>
      <c r="G505" s="394"/>
      <c r="H505" s="394"/>
      <c r="I505" s="394"/>
      <c r="J505" s="388"/>
      <c r="K505" s="392" t="s">
        <v>5</v>
      </c>
      <c r="L505" s="212"/>
      <c r="M505" s="212"/>
      <c r="N505" s="212"/>
      <c r="O505" s="212"/>
      <c r="P505" s="212"/>
      <c r="Q505" s="212"/>
      <c r="R505" s="215"/>
      <c r="T505" s="217"/>
      <c r="U505" s="212"/>
      <c r="V505" s="212"/>
      <c r="W505" s="212"/>
      <c r="X505" s="212"/>
      <c r="Y505" s="212"/>
      <c r="Z505" s="212"/>
      <c r="AA505" s="218"/>
      <c r="AT505" s="219" t="s">
        <v>168</v>
      </c>
      <c r="AU505" s="219" t="s">
        <v>114</v>
      </c>
      <c r="AV505" s="216" t="s">
        <v>83</v>
      </c>
      <c r="AW505" s="216" t="s">
        <v>33</v>
      </c>
      <c r="AX505" s="216" t="s">
        <v>75</v>
      </c>
      <c r="AY505" s="219" t="s">
        <v>160</v>
      </c>
    </row>
    <row r="506" spans="2:51" s="225" customFormat="1" ht="20.5" customHeight="1">
      <c r="B506" s="220"/>
      <c r="C506" s="395"/>
      <c r="D506" s="395"/>
      <c r="E506" s="396" t="s">
        <v>5</v>
      </c>
      <c r="F506" s="397" t="s">
        <v>802</v>
      </c>
      <c r="G506" s="398"/>
      <c r="H506" s="398"/>
      <c r="I506" s="398"/>
      <c r="J506" s="395"/>
      <c r="K506" s="399">
        <v>-5.093</v>
      </c>
      <c r="L506" s="221"/>
      <c r="M506" s="221"/>
      <c r="N506" s="221"/>
      <c r="O506" s="221"/>
      <c r="P506" s="221"/>
      <c r="Q506" s="221"/>
      <c r="R506" s="224"/>
      <c r="T506" s="226"/>
      <c r="U506" s="221"/>
      <c r="V506" s="221"/>
      <c r="W506" s="221"/>
      <c r="X506" s="221"/>
      <c r="Y506" s="221"/>
      <c r="Z506" s="221"/>
      <c r="AA506" s="227"/>
      <c r="AT506" s="228" t="s">
        <v>168</v>
      </c>
      <c r="AU506" s="228" t="s">
        <v>114</v>
      </c>
      <c r="AV506" s="225" t="s">
        <v>114</v>
      </c>
      <c r="AW506" s="225" t="s">
        <v>33</v>
      </c>
      <c r="AX506" s="225" t="s">
        <v>75</v>
      </c>
      <c r="AY506" s="228" t="s">
        <v>160</v>
      </c>
    </row>
    <row r="507" spans="2:51" s="216" customFormat="1" ht="20.5" customHeight="1">
      <c r="B507" s="211"/>
      <c r="C507" s="388"/>
      <c r="D507" s="388"/>
      <c r="E507" s="389" t="s">
        <v>5</v>
      </c>
      <c r="F507" s="393" t="s">
        <v>758</v>
      </c>
      <c r="G507" s="394"/>
      <c r="H507" s="394"/>
      <c r="I507" s="394"/>
      <c r="J507" s="388"/>
      <c r="K507" s="392" t="s">
        <v>5</v>
      </c>
      <c r="L507" s="212"/>
      <c r="M507" s="212"/>
      <c r="N507" s="212"/>
      <c r="O507" s="212"/>
      <c r="P507" s="212"/>
      <c r="Q507" s="212"/>
      <c r="R507" s="215"/>
      <c r="T507" s="217"/>
      <c r="U507" s="212"/>
      <c r="V507" s="212"/>
      <c r="W507" s="212"/>
      <c r="X507" s="212"/>
      <c r="Y507" s="212"/>
      <c r="Z507" s="212"/>
      <c r="AA507" s="218"/>
      <c r="AT507" s="219" t="s">
        <v>168</v>
      </c>
      <c r="AU507" s="219" t="s">
        <v>114</v>
      </c>
      <c r="AV507" s="216" t="s">
        <v>83</v>
      </c>
      <c r="AW507" s="216" t="s">
        <v>33</v>
      </c>
      <c r="AX507" s="216" t="s">
        <v>75</v>
      </c>
      <c r="AY507" s="219" t="s">
        <v>160</v>
      </c>
    </row>
    <row r="508" spans="2:51" s="225" customFormat="1" ht="20.5" customHeight="1">
      <c r="B508" s="220"/>
      <c r="C508" s="395"/>
      <c r="D508" s="395"/>
      <c r="E508" s="396" t="s">
        <v>5</v>
      </c>
      <c r="F508" s="397" t="s">
        <v>803</v>
      </c>
      <c r="G508" s="398"/>
      <c r="H508" s="398"/>
      <c r="I508" s="398"/>
      <c r="J508" s="395"/>
      <c r="K508" s="399">
        <v>-3.308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16" customFormat="1" ht="20.5" customHeight="1">
      <c r="B509" s="211"/>
      <c r="C509" s="388"/>
      <c r="D509" s="388"/>
      <c r="E509" s="389" t="s">
        <v>5</v>
      </c>
      <c r="F509" s="393" t="s">
        <v>760</v>
      </c>
      <c r="G509" s="394"/>
      <c r="H509" s="394"/>
      <c r="I509" s="394"/>
      <c r="J509" s="388"/>
      <c r="K509" s="392" t="s">
        <v>5</v>
      </c>
      <c r="L509" s="212"/>
      <c r="M509" s="212"/>
      <c r="N509" s="212"/>
      <c r="O509" s="212"/>
      <c r="P509" s="212"/>
      <c r="Q509" s="212"/>
      <c r="R509" s="215"/>
      <c r="T509" s="217"/>
      <c r="U509" s="212"/>
      <c r="V509" s="212"/>
      <c r="W509" s="212"/>
      <c r="X509" s="212"/>
      <c r="Y509" s="212"/>
      <c r="Z509" s="212"/>
      <c r="AA509" s="218"/>
      <c r="AT509" s="219" t="s">
        <v>168</v>
      </c>
      <c r="AU509" s="219" t="s">
        <v>114</v>
      </c>
      <c r="AV509" s="216" t="s">
        <v>83</v>
      </c>
      <c r="AW509" s="216" t="s">
        <v>33</v>
      </c>
      <c r="AX509" s="216" t="s">
        <v>75</v>
      </c>
      <c r="AY509" s="219" t="s">
        <v>160</v>
      </c>
    </row>
    <row r="510" spans="2:51" s="225" customFormat="1" ht="20.5" customHeight="1">
      <c r="B510" s="220"/>
      <c r="C510" s="395"/>
      <c r="D510" s="395"/>
      <c r="E510" s="396" t="s">
        <v>5</v>
      </c>
      <c r="F510" s="397" t="s">
        <v>804</v>
      </c>
      <c r="G510" s="398"/>
      <c r="H510" s="398"/>
      <c r="I510" s="398"/>
      <c r="J510" s="395"/>
      <c r="K510" s="399">
        <v>-1</v>
      </c>
      <c r="L510" s="221"/>
      <c r="M510" s="221"/>
      <c r="N510" s="221"/>
      <c r="O510" s="221"/>
      <c r="P510" s="221"/>
      <c r="Q510" s="221"/>
      <c r="R510" s="224"/>
      <c r="T510" s="226"/>
      <c r="U510" s="221"/>
      <c r="V510" s="221"/>
      <c r="W510" s="221"/>
      <c r="X510" s="221"/>
      <c r="Y510" s="221"/>
      <c r="Z510" s="221"/>
      <c r="AA510" s="227"/>
      <c r="AT510" s="228" t="s">
        <v>168</v>
      </c>
      <c r="AU510" s="228" t="s">
        <v>114</v>
      </c>
      <c r="AV510" s="225" t="s">
        <v>114</v>
      </c>
      <c r="AW510" s="225" t="s">
        <v>33</v>
      </c>
      <c r="AX510" s="225" t="s">
        <v>75</v>
      </c>
      <c r="AY510" s="228" t="s">
        <v>160</v>
      </c>
    </row>
    <row r="511" spans="2:51" s="216" customFormat="1" ht="20.5" customHeight="1">
      <c r="B511" s="211"/>
      <c r="C511" s="388"/>
      <c r="D511" s="388"/>
      <c r="E511" s="389" t="s">
        <v>5</v>
      </c>
      <c r="F511" s="393" t="s">
        <v>762</v>
      </c>
      <c r="G511" s="394"/>
      <c r="H511" s="394"/>
      <c r="I511" s="394"/>
      <c r="J511" s="388"/>
      <c r="K511" s="392" t="s">
        <v>5</v>
      </c>
      <c r="L511" s="212"/>
      <c r="M511" s="212"/>
      <c r="N511" s="212"/>
      <c r="O511" s="212"/>
      <c r="P511" s="212"/>
      <c r="Q511" s="212"/>
      <c r="R511" s="215"/>
      <c r="T511" s="217"/>
      <c r="U511" s="212"/>
      <c r="V511" s="212"/>
      <c r="W511" s="212"/>
      <c r="X511" s="212"/>
      <c r="Y511" s="212"/>
      <c r="Z511" s="212"/>
      <c r="AA511" s="218"/>
      <c r="AT511" s="219" t="s">
        <v>168</v>
      </c>
      <c r="AU511" s="219" t="s">
        <v>114</v>
      </c>
      <c r="AV511" s="216" t="s">
        <v>83</v>
      </c>
      <c r="AW511" s="216" t="s">
        <v>33</v>
      </c>
      <c r="AX511" s="216" t="s">
        <v>75</v>
      </c>
      <c r="AY511" s="219" t="s">
        <v>160</v>
      </c>
    </row>
    <row r="512" spans="2:51" s="225" customFormat="1" ht="20.5" customHeight="1">
      <c r="B512" s="220"/>
      <c r="C512" s="395"/>
      <c r="D512" s="395"/>
      <c r="E512" s="396" t="s">
        <v>5</v>
      </c>
      <c r="F512" s="397" t="s">
        <v>805</v>
      </c>
      <c r="G512" s="398"/>
      <c r="H512" s="398"/>
      <c r="I512" s="398"/>
      <c r="J512" s="395"/>
      <c r="K512" s="399">
        <v>-2.216</v>
      </c>
      <c r="L512" s="221"/>
      <c r="M512" s="221"/>
      <c r="N512" s="221"/>
      <c r="O512" s="221"/>
      <c r="P512" s="221"/>
      <c r="Q512" s="221"/>
      <c r="R512" s="224"/>
      <c r="T512" s="226"/>
      <c r="U512" s="221"/>
      <c r="V512" s="221"/>
      <c r="W512" s="221"/>
      <c r="X512" s="221"/>
      <c r="Y512" s="221"/>
      <c r="Z512" s="221"/>
      <c r="AA512" s="227"/>
      <c r="AT512" s="228" t="s">
        <v>168</v>
      </c>
      <c r="AU512" s="228" t="s">
        <v>114</v>
      </c>
      <c r="AV512" s="225" t="s">
        <v>114</v>
      </c>
      <c r="AW512" s="225" t="s">
        <v>33</v>
      </c>
      <c r="AX512" s="225" t="s">
        <v>75</v>
      </c>
      <c r="AY512" s="228" t="s">
        <v>160</v>
      </c>
    </row>
    <row r="513" spans="2:51" s="216" customFormat="1" ht="20.5" customHeight="1">
      <c r="B513" s="211"/>
      <c r="C513" s="388"/>
      <c r="D513" s="388"/>
      <c r="E513" s="389" t="s">
        <v>5</v>
      </c>
      <c r="F513" s="393" t="s">
        <v>764</v>
      </c>
      <c r="G513" s="394"/>
      <c r="H513" s="394"/>
      <c r="I513" s="394"/>
      <c r="J513" s="388"/>
      <c r="K513" s="392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25" customFormat="1" ht="20.5" customHeight="1">
      <c r="B514" s="220"/>
      <c r="C514" s="395"/>
      <c r="D514" s="395"/>
      <c r="E514" s="396" t="s">
        <v>5</v>
      </c>
      <c r="F514" s="397" t="s">
        <v>806</v>
      </c>
      <c r="G514" s="398"/>
      <c r="H514" s="398"/>
      <c r="I514" s="398"/>
      <c r="J514" s="395"/>
      <c r="K514" s="399">
        <v>-1.908</v>
      </c>
      <c r="L514" s="221"/>
      <c r="M514" s="221"/>
      <c r="N514" s="221"/>
      <c r="O514" s="221"/>
      <c r="P514" s="221"/>
      <c r="Q514" s="221"/>
      <c r="R514" s="224"/>
      <c r="T514" s="226"/>
      <c r="U514" s="221"/>
      <c r="V514" s="221"/>
      <c r="W514" s="221"/>
      <c r="X514" s="221"/>
      <c r="Y514" s="221"/>
      <c r="Z514" s="221"/>
      <c r="AA514" s="227"/>
      <c r="AT514" s="228" t="s">
        <v>168</v>
      </c>
      <c r="AU514" s="228" t="s">
        <v>114</v>
      </c>
      <c r="AV514" s="225" t="s">
        <v>114</v>
      </c>
      <c r="AW514" s="225" t="s">
        <v>33</v>
      </c>
      <c r="AX514" s="225" t="s">
        <v>75</v>
      </c>
      <c r="AY514" s="228" t="s">
        <v>160</v>
      </c>
    </row>
    <row r="515" spans="2:51" s="243" customFormat="1" ht="20.5" customHeight="1">
      <c r="B515" s="238"/>
      <c r="C515" s="405"/>
      <c r="D515" s="405"/>
      <c r="E515" s="406" t="s">
        <v>5</v>
      </c>
      <c r="F515" s="407" t="s">
        <v>197</v>
      </c>
      <c r="G515" s="408"/>
      <c r="H515" s="408"/>
      <c r="I515" s="408"/>
      <c r="J515" s="405"/>
      <c r="K515" s="409">
        <v>1157.042</v>
      </c>
      <c r="L515" s="239"/>
      <c r="M515" s="239"/>
      <c r="N515" s="239"/>
      <c r="O515" s="239"/>
      <c r="P515" s="239"/>
      <c r="Q515" s="239"/>
      <c r="R515" s="242"/>
      <c r="T515" s="244"/>
      <c r="U515" s="239"/>
      <c r="V515" s="239"/>
      <c r="W515" s="239"/>
      <c r="X515" s="239"/>
      <c r="Y515" s="239"/>
      <c r="Z515" s="239"/>
      <c r="AA515" s="245"/>
      <c r="AT515" s="246" t="s">
        <v>168</v>
      </c>
      <c r="AU515" s="246" t="s">
        <v>114</v>
      </c>
      <c r="AV515" s="243" t="s">
        <v>175</v>
      </c>
      <c r="AW515" s="243" t="s">
        <v>33</v>
      </c>
      <c r="AX515" s="243" t="s">
        <v>75</v>
      </c>
      <c r="AY515" s="246" t="s">
        <v>160</v>
      </c>
    </row>
    <row r="516" spans="2:51" s="216" customFormat="1" ht="28.95" customHeight="1">
      <c r="B516" s="211"/>
      <c r="C516" s="388"/>
      <c r="D516" s="388"/>
      <c r="E516" s="389" t="s">
        <v>5</v>
      </c>
      <c r="F516" s="393" t="s">
        <v>766</v>
      </c>
      <c r="G516" s="394"/>
      <c r="H516" s="394"/>
      <c r="I516" s="394"/>
      <c r="J516" s="388"/>
      <c r="K516" s="392" t="s">
        <v>5</v>
      </c>
      <c r="L516" s="212"/>
      <c r="M516" s="212"/>
      <c r="N516" s="212"/>
      <c r="O516" s="212"/>
      <c r="P516" s="212"/>
      <c r="Q516" s="212"/>
      <c r="R516" s="215"/>
      <c r="T516" s="217"/>
      <c r="U516" s="212"/>
      <c r="V516" s="212"/>
      <c r="W516" s="212"/>
      <c r="X516" s="212"/>
      <c r="Y516" s="212"/>
      <c r="Z516" s="212"/>
      <c r="AA516" s="218"/>
      <c r="AT516" s="219" t="s">
        <v>168</v>
      </c>
      <c r="AU516" s="219" t="s">
        <v>114</v>
      </c>
      <c r="AV516" s="216" t="s">
        <v>83</v>
      </c>
      <c r="AW516" s="216" t="s">
        <v>33</v>
      </c>
      <c r="AX516" s="216" t="s">
        <v>75</v>
      </c>
      <c r="AY516" s="219" t="s">
        <v>160</v>
      </c>
    </row>
    <row r="517" spans="2:51" s="216" customFormat="1" ht="20.5" customHeight="1">
      <c r="B517" s="211"/>
      <c r="C517" s="388"/>
      <c r="D517" s="388"/>
      <c r="E517" s="389" t="s">
        <v>5</v>
      </c>
      <c r="F517" s="393" t="s">
        <v>620</v>
      </c>
      <c r="G517" s="394"/>
      <c r="H517" s="394"/>
      <c r="I517" s="394"/>
      <c r="J517" s="388"/>
      <c r="K517" s="392" t="s">
        <v>5</v>
      </c>
      <c r="L517" s="212"/>
      <c r="M517" s="212"/>
      <c r="N517" s="212"/>
      <c r="O517" s="212"/>
      <c r="P517" s="212"/>
      <c r="Q517" s="212"/>
      <c r="R517" s="215"/>
      <c r="T517" s="217"/>
      <c r="U517" s="212"/>
      <c r="V517" s="212"/>
      <c r="W517" s="212"/>
      <c r="X517" s="212"/>
      <c r="Y517" s="212"/>
      <c r="Z517" s="212"/>
      <c r="AA517" s="218"/>
      <c r="AT517" s="219" t="s">
        <v>168</v>
      </c>
      <c r="AU517" s="219" t="s">
        <v>114</v>
      </c>
      <c r="AV517" s="216" t="s">
        <v>83</v>
      </c>
      <c r="AW517" s="216" t="s">
        <v>33</v>
      </c>
      <c r="AX517" s="216" t="s">
        <v>75</v>
      </c>
      <c r="AY517" s="219" t="s">
        <v>160</v>
      </c>
    </row>
    <row r="518" spans="2:51" s="225" customFormat="1" ht="20.5" customHeight="1">
      <c r="B518" s="220"/>
      <c r="C518" s="395"/>
      <c r="D518" s="395"/>
      <c r="E518" s="396" t="s">
        <v>5</v>
      </c>
      <c r="F518" s="397" t="s">
        <v>807</v>
      </c>
      <c r="G518" s="398"/>
      <c r="H518" s="398"/>
      <c r="I518" s="398"/>
      <c r="J518" s="395"/>
      <c r="K518" s="399">
        <v>8.301</v>
      </c>
      <c r="L518" s="221"/>
      <c r="M518" s="221"/>
      <c r="N518" s="221"/>
      <c r="O518" s="221"/>
      <c r="P518" s="221"/>
      <c r="Q518" s="221"/>
      <c r="R518" s="224"/>
      <c r="T518" s="226"/>
      <c r="U518" s="221"/>
      <c r="V518" s="221"/>
      <c r="W518" s="221"/>
      <c r="X518" s="221"/>
      <c r="Y518" s="221"/>
      <c r="Z518" s="221"/>
      <c r="AA518" s="227"/>
      <c r="AT518" s="228" t="s">
        <v>168</v>
      </c>
      <c r="AU518" s="228" t="s">
        <v>114</v>
      </c>
      <c r="AV518" s="225" t="s">
        <v>114</v>
      </c>
      <c r="AW518" s="225" t="s">
        <v>33</v>
      </c>
      <c r="AX518" s="225" t="s">
        <v>75</v>
      </c>
      <c r="AY518" s="228" t="s">
        <v>160</v>
      </c>
    </row>
    <row r="519" spans="2:51" s="216" customFormat="1" ht="20.5" customHeight="1">
      <c r="B519" s="211"/>
      <c r="C519" s="388"/>
      <c r="D519" s="388"/>
      <c r="E519" s="389" t="s">
        <v>5</v>
      </c>
      <c r="F519" s="393" t="s">
        <v>622</v>
      </c>
      <c r="G519" s="394"/>
      <c r="H519" s="394"/>
      <c r="I519" s="394"/>
      <c r="J519" s="388"/>
      <c r="K519" s="392" t="s">
        <v>5</v>
      </c>
      <c r="L519" s="212"/>
      <c r="M519" s="212"/>
      <c r="N519" s="212"/>
      <c r="O519" s="212"/>
      <c r="P519" s="212"/>
      <c r="Q519" s="212"/>
      <c r="R519" s="215"/>
      <c r="T519" s="217"/>
      <c r="U519" s="212"/>
      <c r="V519" s="212"/>
      <c r="W519" s="212"/>
      <c r="X519" s="212"/>
      <c r="Y519" s="212"/>
      <c r="Z519" s="212"/>
      <c r="AA519" s="218"/>
      <c r="AT519" s="219" t="s">
        <v>168</v>
      </c>
      <c r="AU519" s="219" t="s">
        <v>114</v>
      </c>
      <c r="AV519" s="216" t="s">
        <v>83</v>
      </c>
      <c r="AW519" s="216" t="s">
        <v>33</v>
      </c>
      <c r="AX519" s="216" t="s">
        <v>75</v>
      </c>
      <c r="AY519" s="219" t="s">
        <v>160</v>
      </c>
    </row>
    <row r="520" spans="2:51" s="225" customFormat="1" ht="20.5" customHeight="1">
      <c r="B520" s="220"/>
      <c r="C520" s="395"/>
      <c r="D520" s="395"/>
      <c r="E520" s="396" t="s">
        <v>5</v>
      </c>
      <c r="F520" s="397" t="s">
        <v>808</v>
      </c>
      <c r="G520" s="398"/>
      <c r="H520" s="398"/>
      <c r="I520" s="398"/>
      <c r="J520" s="395"/>
      <c r="K520" s="399">
        <v>6.145</v>
      </c>
      <c r="L520" s="221"/>
      <c r="M520" s="221"/>
      <c r="N520" s="221"/>
      <c r="O520" s="221"/>
      <c r="P520" s="221"/>
      <c r="Q520" s="221"/>
      <c r="R520" s="224"/>
      <c r="T520" s="226"/>
      <c r="U520" s="221"/>
      <c r="V520" s="221"/>
      <c r="W520" s="221"/>
      <c r="X520" s="221"/>
      <c r="Y520" s="221"/>
      <c r="Z520" s="221"/>
      <c r="AA520" s="227"/>
      <c r="AT520" s="228" t="s">
        <v>168</v>
      </c>
      <c r="AU520" s="228" t="s">
        <v>114</v>
      </c>
      <c r="AV520" s="225" t="s">
        <v>114</v>
      </c>
      <c r="AW520" s="225" t="s">
        <v>33</v>
      </c>
      <c r="AX520" s="225" t="s">
        <v>75</v>
      </c>
      <c r="AY520" s="228" t="s">
        <v>160</v>
      </c>
    </row>
    <row r="521" spans="2:51" s="216" customFormat="1" ht="20.5" customHeight="1">
      <c r="B521" s="211"/>
      <c r="C521" s="388"/>
      <c r="D521" s="388"/>
      <c r="E521" s="389" t="s">
        <v>5</v>
      </c>
      <c r="F521" s="393" t="s">
        <v>624</v>
      </c>
      <c r="G521" s="394"/>
      <c r="H521" s="394"/>
      <c r="I521" s="394"/>
      <c r="J521" s="388"/>
      <c r="K521" s="392" t="s">
        <v>5</v>
      </c>
      <c r="L521" s="212"/>
      <c r="M521" s="212"/>
      <c r="N521" s="212"/>
      <c r="O521" s="212"/>
      <c r="P521" s="212"/>
      <c r="Q521" s="212"/>
      <c r="R521" s="215"/>
      <c r="T521" s="217"/>
      <c r="U521" s="212"/>
      <c r="V521" s="212"/>
      <c r="W521" s="212"/>
      <c r="X521" s="212"/>
      <c r="Y521" s="212"/>
      <c r="Z521" s="212"/>
      <c r="AA521" s="218"/>
      <c r="AT521" s="219" t="s">
        <v>168</v>
      </c>
      <c r="AU521" s="219" t="s">
        <v>114</v>
      </c>
      <c r="AV521" s="216" t="s">
        <v>83</v>
      </c>
      <c r="AW521" s="216" t="s">
        <v>33</v>
      </c>
      <c r="AX521" s="216" t="s">
        <v>75</v>
      </c>
      <c r="AY521" s="219" t="s">
        <v>160</v>
      </c>
    </row>
    <row r="522" spans="2:51" s="225" customFormat="1" ht="20.5" customHeight="1">
      <c r="B522" s="220"/>
      <c r="C522" s="395"/>
      <c r="D522" s="395"/>
      <c r="E522" s="396" t="s">
        <v>5</v>
      </c>
      <c r="F522" s="397" t="s">
        <v>809</v>
      </c>
      <c r="G522" s="398"/>
      <c r="H522" s="398"/>
      <c r="I522" s="398"/>
      <c r="J522" s="395"/>
      <c r="K522" s="399">
        <v>9.918</v>
      </c>
      <c r="L522" s="221"/>
      <c r="M522" s="221"/>
      <c r="N522" s="221"/>
      <c r="O522" s="221"/>
      <c r="P522" s="221"/>
      <c r="Q522" s="221"/>
      <c r="R522" s="224"/>
      <c r="T522" s="226"/>
      <c r="U522" s="221"/>
      <c r="V522" s="221"/>
      <c r="W522" s="221"/>
      <c r="X522" s="221"/>
      <c r="Y522" s="221"/>
      <c r="Z522" s="221"/>
      <c r="AA522" s="227"/>
      <c r="AT522" s="228" t="s">
        <v>168</v>
      </c>
      <c r="AU522" s="228" t="s">
        <v>114</v>
      </c>
      <c r="AV522" s="225" t="s">
        <v>114</v>
      </c>
      <c r="AW522" s="225" t="s">
        <v>33</v>
      </c>
      <c r="AX522" s="225" t="s">
        <v>75</v>
      </c>
      <c r="AY522" s="228" t="s">
        <v>160</v>
      </c>
    </row>
    <row r="523" spans="2:51" s="216" customFormat="1" ht="20.5" customHeight="1">
      <c r="B523" s="211"/>
      <c r="C523" s="388"/>
      <c r="D523" s="388"/>
      <c r="E523" s="389" t="s">
        <v>5</v>
      </c>
      <c r="F523" s="393" t="s">
        <v>626</v>
      </c>
      <c r="G523" s="394"/>
      <c r="H523" s="394"/>
      <c r="I523" s="394"/>
      <c r="J523" s="388"/>
      <c r="K523" s="392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25" customFormat="1" ht="20.5" customHeight="1">
      <c r="B524" s="220"/>
      <c r="C524" s="395"/>
      <c r="D524" s="395"/>
      <c r="E524" s="396" t="s">
        <v>5</v>
      </c>
      <c r="F524" s="397" t="s">
        <v>810</v>
      </c>
      <c r="G524" s="398"/>
      <c r="H524" s="398"/>
      <c r="I524" s="398"/>
      <c r="J524" s="395"/>
      <c r="K524" s="399">
        <v>8.84</v>
      </c>
      <c r="L524" s="221"/>
      <c r="M524" s="221"/>
      <c r="N524" s="221"/>
      <c r="O524" s="221"/>
      <c r="P524" s="221"/>
      <c r="Q524" s="221"/>
      <c r="R524" s="224"/>
      <c r="T524" s="226"/>
      <c r="U524" s="221"/>
      <c r="V524" s="221"/>
      <c r="W524" s="221"/>
      <c r="X524" s="221"/>
      <c r="Y524" s="221"/>
      <c r="Z524" s="221"/>
      <c r="AA524" s="227"/>
      <c r="AT524" s="228" t="s">
        <v>168</v>
      </c>
      <c r="AU524" s="228" t="s">
        <v>114</v>
      </c>
      <c r="AV524" s="225" t="s">
        <v>114</v>
      </c>
      <c r="AW524" s="225" t="s">
        <v>33</v>
      </c>
      <c r="AX524" s="225" t="s">
        <v>75</v>
      </c>
      <c r="AY524" s="228" t="s">
        <v>160</v>
      </c>
    </row>
    <row r="525" spans="2:51" s="216" customFormat="1" ht="20.5" customHeight="1">
      <c r="B525" s="211"/>
      <c r="C525" s="388"/>
      <c r="D525" s="388"/>
      <c r="E525" s="389" t="s">
        <v>5</v>
      </c>
      <c r="F525" s="393" t="s">
        <v>628</v>
      </c>
      <c r="G525" s="394"/>
      <c r="H525" s="394"/>
      <c r="I525" s="394"/>
      <c r="J525" s="388"/>
      <c r="K525" s="392" t="s">
        <v>5</v>
      </c>
      <c r="L525" s="212"/>
      <c r="M525" s="212"/>
      <c r="N525" s="212"/>
      <c r="O525" s="212"/>
      <c r="P525" s="212"/>
      <c r="Q525" s="212"/>
      <c r="R525" s="215"/>
      <c r="T525" s="217"/>
      <c r="U525" s="212"/>
      <c r="V525" s="212"/>
      <c r="W525" s="212"/>
      <c r="X525" s="212"/>
      <c r="Y525" s="212"/>
      <c r="Z525" s="212"/>
      <c r="AA525" s="218"/>
      <c r="AT525" s="219" t="s">
        <v>168</v>
      </c>
      <c r="AU525" s="219" t="s">
        <v>114</v>
      </c>
      <c r="AV525" s="216" t="s">
        <v>83</v>
      </c>
      <c r="AW525" s="216" t="s">
        <v>33</v>
      </c>
      <c r="AX525" s="216" t="s">
        <v>75</v>
      </c>
      <c r="AY525" s="219" t="s">
        <v>160</v>
      </c>
    </row>
    <row r="526" spans="2:51" s="225" customFormat="1" ht="20.5" customHeight="1">
      <c r="B526" s="220"/>
      <c r="C526" s="395"/>
      <c r="D526" s="395"/>
      <c r="E526" s="396" t="s">
        <v>5</v>
      </c>
      <c r="F526" s="397" t="s">
        <v>811</v>
      </c>
      <c r="G526" s="398"/>
      <c r="H526" s="398"/>
      <c r="I526" s="398"/>
      <c r="J526" s="395"/>
      <c r="K526" s="399">
        <v>7.223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388"/>
      <c r="D527" s="388"/>
      <c r="E527" s="389" t="s">
        <v>5</v>
      </c>
      <c r="F527" s="393" t="s">
        <v>630</v>
      </c>
      <c r="G527" s="394"/>
      <c r="H527" s="394"/>
      <c r="I527" s="394"/>
      <c r="J527" s="388"/>
      <c r="K527" s="392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395"/>
      <c r="D528" s="395"/>
      <c r="E528" s="396" t="s">
        <v>5</v>
      </c>
      <c r="F528" s="397" t="s">
        <v>808</v>
      </c>
      <c r="G528" s="398"/>
      <c r="H528" s="398"/>
      <c r="I528" s="398"/>
      <c r="J528" s="395"/>
      <c r="K528" s="399">
        <v>6.145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16" customFormat="1" ht="20.5" customHeight="1">
      <c r="B529" s="211"/>
      <c r="C529" s="388"/>
      <c r="D529" s="388"/>
      <c r="E529" s="389" t="s">
        <v>5</v>
      </c>
      <c r="F529" s="393" t="s">
        <v>631</v>
      </c>
      <c r="G529" s="394"/>
      <c r="H529" s="394"/>
      <c r="I529" s="394"/>
      <c r="J529" s="388"/>
      <c r="K529" s="392" t="s">
        <v>5</v>
      </c>
      <c r="L529" s="212"/>
      <c r="M529" s="212"/>
      <c r="N529" s="212"/>
      <c r="O529" s="212"/>
      <c r="P529" s="212"/>
      <c r="Q529" s="212"/>
      <c r="R529" s="215"/>
      <c r="T529" s="217"/>
      <c r="U529" s="212"/>
      <c r="V529" s="212"/>
      <c r="W529" s="212"/>
      <c r="X529" s="212"/>
      <c r="Y529" s="212"/>
      <c r="Z529" s="212"/>
      <c r="AA529" s="218"/>
      <c r="AT529" s="219" t="s">
        <v>168</v>
      </c>
      <c r="AU529" s="219" t="s">
        <v>114</v>
      </c>
      <c r="AV529" s="216" t="s">
        <v>83</v>
      </c>
      <c r="AW529" s="216" t="s">
        <v>33</v>
      </c>
      <c r="AX529" s="216" t="s">
        <v>75</v>
      </c>
      <c r="AY529" s="219" t="s">
        <v>160</v>
      </c>
    </row>
    <row r="530" spans="2:51" s="225" customFormat="1" ht="20.5" customHeight="1">
      <c r="B530" s="220"/>
      <c r="C530" s="395"/>
      <c r="D530" s="395"/>
      <c r="E530" s="396" t="s">
        <v>5</v>
      </c>
      <c r="F530" s="397" t="s">
        <v>812</v>
      </c>
      <c r="G530" s="398"/>
      <c r="H530" s="398"/>
      <c r="I530" s="398"/>
      <c r="J530" s="395"/>
      <c r="K530" s="399">
        <v>3.45</v>
      </c>
      <c r="L530" s="221"/>
      <c r="M530" s="221"/>
      <c r="N530" s="221"/>
      <c r="O530" s="221"/>
      <c r="P530" s="221"/>
      <c r="Q530" s="221"/>
      <c r="R530" s="224"/>
      <c r="T530" s="226"/>
      <c r="U530" s="221"/>
      <c r="V530" s="221"/>
      <c r="W530" s="221"/>
      <c r="X530" s="221"/>
      <c r="Y530" s="221"/>
      <c r="Z530" s="221"/>
      <c r="AA530" s="227"/>
      <c r="AT530" s="228" t="s">
        <v>168</v>
      </c>
      <c r="AU530" s="228" t="s">
        <v>114</v>
      </c>
      <c r="AV530" s="225" t="s">
        <v>114</v>
      </c>
      <c r="AW530" s="225" t="s">
        <v>33</v>
      </c>
      <c r="AX530" s="225" t="s">
        <v>75</v>
      </c>
      <c r="AY530" s="228" t="s">
        <v>160</v>
      </c>
    </row>
    <row r="531" spans="2:51" s="216" customFormat="1" ht="20.5" customHeight="1">
      <c r="B531" s="211"/>
      <c r="C531" s="388"/>
      <c r="D531" s="388"/>
      <c r="E531" s="389" t="s">
        <v>5</v>
      </c>
      <c r="F531" s="393" t="s">
        <v>633</v>
      </c>
      <c r="G531" s="394"/>
      <c r="H531" s="394"/>
      <c r="I531" s="394"/>
      <c r="J531" s="388"/>
      <c r="K531" s="392" t="s">
        <v>5</v>
      </c>
      <c r="L531" s="212"/>
      <c r="M531" s="212"/>
      <c r="N531" s="212"/>
      <c r="O531" s="212"/>
      <c r="P531" s="212"/>
      <c r="Q531" s="212"/>
      <c r="R531" s="215"/>
      <c r="T531" s="217"/>
      <c r="U531" s="212"/>
      <c r="V531" s="212"/>
      <c r="W531" s="212"/>
      <c r="X531" s="212"/>
      <c r="Y531" s="212"/>
      <c r="Z531" s="212"/>
      <c r="AA531" s="218"/>
      <c r="AT531" s="219" t="s">
        <v>168</v>
      </c>
      <c r="AU531" s="219" t="s">
        <v>114</v>
      </c>
      <c r="AV531" s="216" t="s">
        <v>83</v>
      </c>
      <c r="AW531" s="216" t="s">
        <v>33</v>
      </c>
      <c r="AX531" s="216" t="s">
        <v>75</v>
      </c>
      <c r="AY531" s="219" t="s">
        <v>160</v>
      </c>
    </row>
    <row r="532" spans="2:51" s="225" customFormat="1" ht="20.5" customHeight="1">
      <c r="B532" s="220"/>
      <c r="C532" s="395"/>
      <c r="D532" s="395"/>
      <c r="E532" s="396" t="s">
        <v>5</v>
      </c>
      <c r="F532" s="397" t="s">
        <v>813</v>
      </c>
      <c r="G532" s="398"/>
      <c r="H532" s="398"/>
      <c r="I532" s="398"/>
      <c r="J532" s="395"/>
      <c r="K532" s="399">
        <v>12.16</v>
      </c>
      <c r="L532" s="221"/>
      <c r="M532" s="221"/>
      <c r="N532" s="221"/>
      <c r="O532" s="221"/>
      <c r="P532" s="221"/>
      <c r="Q532" s="221"/>
      <c r="R532" s="224"/>
      <c r="T532" s="226"/>
      <c r="U532" s="221"/>
      <c r="V532" s="221"/>
      <c r="W532" s="221"/>
      <c r="X532" s="221"/>
      <c r="Y532" s="221"/>
      <c r="Z532" s="221"/>
      <c r="AA532" s="227"/>
      <c r="AT532" s="228" t="s">
        <v>168</v>
      </c>
      <c r="AU532" s="228" t="s">
        <v>114</v>
      </c>
      <c r="AV532" s="225" t="s">
        <v>114</v>
      </c>
      <c r="AW532" s="225" t="s">
        <v>33</v>
      </c>
      <c r="AX532" s="225" t="s">
        <v>75</v>
      </c>
      <c r="AY532" s="228" t="s">
        <v>160</v>
      </c>
    </row>
    <row r="533" spans="2:51" s="216" customFormat="1" ht="20.5" customHeight="1">
      <c r="B533" s="211"/>
      <c r="C533" s="388"/>
      <c r="D533" s="388"/>
      <c r="E533" s="389" t="s">
        <v>5</v>
      </c>
      <c r="F533" s="393" t="s">
        <v>635</v>
      </c>
      <c r="G533" s="394"/>
      <c r="H533" s="394"/>
      <c r="I533" s="394"/>
      <c r="J533" s="388"/>
      <c r="K533" s="392" t="s">
        <v>5</v>
      </c>
      <c r="L533" s="212"/>
      <c r="M533" s="212"/>
      <c r="N533" s="212"/>
      <c r="O533" s="212"/>
      <c r="P533" s="212"/>
      <c r="Q533" s="212"/>
      <c r="R533" s="215"/>
      <c r="T533" s="217"/>
      <c r="U533" s="212"/>
      <c r="V533" s="212"/>
      <c r="W533" s="212"/>
      <c r="X533" s="212"/>
      <c r="Y533" s="212"/>
      <c r="Z533" s="212"/>
      <c r="AA533" s="218"/>
      <c r="AT533" s="219" t="s">
        <v>168</v>
      </c>
      <c r="AU533" s="219" t="s">
        <v>114</v>
      </c>
      <c r="AV533" s="216" t="s">
        <v>83</v>
      </c>
      <c r="AW533" s="216" t="s">
        <v>33</v>
      </c>
      <c r="AX533" s="216" t="s">
        <v>75</v>
      </c>
      <c r="AY533" s="219" t="s">
        <v>160</v>
      </c>
    </row>
    <row r="534" spans="2:51" s="225" customFormat="1" ht="20.5" customHeight="1">
      <c r="B534" s="220"/>
      <c r="C534" s="395"/>
      <c r="D534" s="395"/>
      <c r="E534" s="396" t="s">
        <v>5</v>
      </c>
      <c r="F534" s="397" t="s">
        <v>814</v>
      </c>
      <c r="G534" s="398"/>
      <c r="H534" s="398"/>
      <c r="I534" s="398"/>
      <c r="J534" s="395"/>
      <c r="K534" s="399">
        <v>2.372</v>
      </c>
      <c r="L534" s="221"/>
      <c r="M534" s="221"/>
      <c r="N534" s="221"/>
      <c r="O534" s="221"/>
      <c r="P534" s="221"/>
      <c r="Q534" s="221"/>
      <c r="R534" s="224"/>
      <c r="T534" s="226"/>
      <c r="U534" s="221"/>
      <c r="V534" s="221"/>
      <c r="W534" s="221"/>
      <c r="X534" s="221"/>
      <c r="Y534" s="221"/>
      <c r="Z534" s="221"/>
      <c r="AA534" s="227"/>
      <c r="AT534" s="228" t="s">
        <v>168</v>
      </c>
      <c r="AU534" s="228" t="s">
        <v>114</v>
      </c>
      <c r="AV534" s="225" t="s">
        <v>114</v>
      </c>
      <c r="AW534" s="225" t="s">
        <v>33</v>
      </c>
      <c r="AX534" s="225" t="s">
        <v>75</v>
      </c>
      <c r="AY534" s="228" t="s">
        <v>160</v>
      </c>
    </row>
    <row r="535" spans="2:51" s="216" customFormat="1" ht="20.5" customHeight="1">
      <c r="B535" s="211"/>
      <c r="C535" s="388"/>
      <c r="D535" s="388"/>
      <c r="E535" s="389" t="s">
        <v>5</v>
      </c>
      <c r="F535" s="393" t="s">
        <v>637</v>
      </c>
      <c r="G535" s="394"/>
      <c r="H535" s="394"/>
      <c r="I535" s="394"/>
      <c r="J535" s="388"/>
      <c r="K535" s="392" t="s">
        <v>5</v>
      </c>
      <c r="L535" s="212"/>
      <c r="M535" s="212"/>
      <c r="N535" s="212"/>
      <c r="O535" s="212"/>
      <c r="P535" s="212"/>
      <c r="Q535" s="212"/>
      <c r="R535" s="215"/>
      <c r="T535" s="217"/>
      <c r="U535" s="212"/>
      <c r="V535" s="212"/>
      <c r="W535" s="212"/>
      <c r="X535" s="212"/>
      <c r="Y535" s="212"/>
      <c r="Z535" s="212"/>
      <c r="AA535" s="218"/>
      <c r="AT535" s="219" t="s">
        <v>168</v>
      </c>
      <c r="AU535" s="219" t="s">
        <v>114</v>
      </c>
      <c r="AV535" s="216" t="s">
        <v>83</v>
      </c>
      <c r="AW535" s="216" t="s">
        <v>33</v>
      </c>
      <c r="AX535" s="216" t="s">
        <v>75</v>
      </c>
      <c r="AY535" s="219" t="s">
        <v>160</v>
      </c>
    </row>
    <row r="536" spans="2:51" s="225" customFormat="1" ht="20.5" customHeight="1">
      <c r="B536" s="220"/>
      <c r="C536" s="395"/>
      <c r="D536" s="395"/>
      <c r="E536" s="396" t="s">
        <v>5</v>
      </c>
      <c r="F536" s="397" t="s">
        <v>815</v>
      </c>
      <c r="G536" s="398"/>
      <c r="H536" s="398"/>
      <c r="I536" s="398"/>
      <c r="J536" s="395"/>
      <c r="K536" s="399">
        <v>6.727</v>
      </c>
      <c r="L536" s="221"/>
      <c r="M536" s="221"/>
      <c r="N536" s="221"/>
      <c r="O536" s="221"/>
      <c r="P536" s="221"/>
      <c r="Q536" s="221"/>
      <c r="R536" s="224"/>
      <c r="T536" s="226"/>
      <c r="U536" s="221"/>
      <c r="V536" s="221"/>
      <c r="W536" s="221"/>
      <c r="X536" s="221"/>
      <c r="Y536" s="221"/>
      <c r="Z536" s="221"/>
      <c r="AA536" s="227"/>
      <c r="AT536" s="228" t="s">
        <v>168</v>
      </c>
      <c r="AU536" s="228" t="s">
        <v>114</v>
      </c>
      <c r="AV536" s="225" t="s">
        <v>114</v>
      </c>
      <c r="AW536" s="225" t="s">
        <v>33</v>
      </c>
      <c r="AX536" s="225" t="s">
        <v>75</v>
      </c>
      <c r="AY536" s="228" t="s">
        <v>160</v>
      </c>
    </row>
    <row r="537" spans="2:51" s="216" customFormat="1" ht="20.5" customHeight="1">
      <c r="B537" s="211"/>
      <c r="C537" s="388"/>
      <c r="D537" s="388"/>
      <c r="E537" s="389" t="s">
        <v>5</v>
      </c>
      <c r="F537" s="393" t="s">
        <v>639</v>
      </c>
      <c r="G537" s="394"/>
      <c r="H537" s="394"/>
      <c r="I537" s="394"/>
      <c r="J537" s="388"/>
      <c r="K537" s="392" t="s">
        <v>5</v>
      </c>
      <c r="L537" s="212"/>
      <c r="M537" s="212"/>
      <c r="N537" s="212"/>
      <c r="O537" s="212"/>
      <c r="P537" s="212"/>
      <c r="Q537" s="212"/>
      <c r="R537" s="215"/>
      <c r="T537" s="217"/>
      <c r="U537" s="212"/>
      <c r="V537" s="212"/>
      <c r="W537" s="212"/>
      <c r="X537" s="212"/>
      <c r="Y537" s="212"/>
      <c r="Z537" s="212"/>
      <c r="AA537" s="218"/>
      <c r="AT537" s="219" t="s">
        <v>168</v>
      </c>
      <c r="AU537" s="219" t="s">
        <v>114</v>
      </c>
      <c r="AV537" s="216" t="s">
        <v>83</v>
      </c>
      <c r="AW537" s="216" t="s">
        <v>33</v>
      </c>
      <c r="AX537" s="216" t="s">
        <v>75</v>
      </c>
      <c r="AY537" s="219" t="s">
        <v>160</v>
      </c>
    </row>
    <row r="538" spans="2:51" s="225" customFormat="1" ht="20.5" customHeight="1">
      <c r="B538" s="220"/>
      <c r="C538" s="395"/>
      <c r="D538" s="395"/>
      <c r="E538" s="396" t="s">
        <v>5</v>
      </c>
      <c r="F538" s="397" t="s">
        <v>816</v>
      </c>
      <c r="G538" s="398"/>
      <c r="H538" s="398"/>
      <c r="I538" s="398"/>
      <c r="J538" s="395"/>
      <c r="K538" s="399">
        <v>6.684</v>
      </c>
      <c r="L538" s="221"/>
      <c r="M538" s="221"/>
      <c r="N538" s="221"/>
      <c r="O538" s="221"/>
      <c r="P538" s="221"/>
      <c r="Q538" s="221"/>
      <c r="R538" s="224"/>
      <c r="T538" s="226"/>
      <c r="U538" s="221"/>
      <c r="V538" s="221"/>
      <c r="W538" s="221"/>
      <c r="X538" s="221"/>
      <c r="Y538" s="221"/>
      <c r="Z538" s="221"/>
      <c r="AA538" s="227"/>
      <c r="AT538" s="228" t="s">
        <v>168</v>
      </c>
      <c r="AU538" s="228" t="s">
        <v>114</v>
      </c>
      <c r="AV538" s="225" t="s">
        <v>114</v>
      </c>
      <c r="AW538" s="225" t="s">
        <v>33</v>
      </c>
      <c r="AX538" s="225" t="s">
        <v>75</v>
      </c>
      <c r="AY538" s="228" t="s">
        <v>160</v>
      </c>
    </row>
    <row r="539" spans="2:51" s="216" customFormat="1" ht="20.5" customHeight="1">
      <c r="B539" s="211"/>
      <c r="C539" s="388"/>
      <c r="D539" s="388"/>
      <c r="E539" s="389" t="s">
        <v>5</v>
      </c>
      <c r="F539" s="393" t="s">
        <v>641</v>
      </c>
      <c r="G539" s="394"/>
      <c r="H539" s="394"/>
      <c r="I539" s="394"/>
      <c r="J539" s="388"/>
      <c r="K539" s="392" t="s">
        <v>5</v>
      </c>
      <c r="L539" s="212"/>
      <c r="M539" s="212"/>
      <c r="N539" s="212"/>
      <c r="O539" s="212"/>
      <c r="P539" s="212"/>
      <c r="Q539" s="212"/>
      <c r="R539" s="215"/>
      <c r="T539" s="217"/>
      <c r="U539" s="212"/>
      <c r="V539" s="212"/>
      <c r="W539" s="212"/>
      <c r="X539" s="212"/>
      <c r="Y539" s="212"/>
      <c r="Z539" s="212"/>
      <c r="AA539" s="218"/>
      <c r="AT539" s="219" t="s">
        <v>168</v>
      </c>
      <c r="AU539" s="219" t="s">
        <v>114</v>
      </c>
      <c r="AV539" s="216" t="s">
        <v>83</v>
      </c>
      <c r="AW539" s="216" t="s">
        <v>33</v>
      </c>
      <c r="AX539" s="216" t="s">
        <v>75</v>
      </c>
      <c r="AY539" s="219" t="s">
        <v>160</v>
      </c>
    </row>
    <row r="540" spans="2:51" s="225" customFormat="1" ht="20.5" customHeight="1">
      <c r="B540" s="220"/>
      <c r="C540" s="395"/>
      <c r="D540" s="395"/>
      <c r="E540" s="396" t="s">
        <v>5</v>
      </c>
      <c r="F540" s="397" t="s">
        <v>807</v>
      </c>
      <c r="G540" s="398"/>
      <c r="H540" s="398"/>
      <c r="I540" s="398"/>
      <c r="J540" s="395"/>
      <c r="K540" s="399">
        <v>8.301</v>
      </c>
      <c r="L540" s="221"/>
      <c r="M540" s="221"/>
      <c r="N540" s="221"/>
      <c r="O540" s="221"/>
      <c r="P540" s="221"/>
      <c r="Q540" s="221"/>
      <c r="R540" s="224"/>
      <c r="T540" s="226"/>
      <c r="U540" s="221"/>
      <c r="V540" s="221"/>
      <c r="W540" s="221"/>
      <c r="X540" s="221"/>
      <c r="Y540" s="221"/>
      <c r="Z540" s="221"/>
      <c r="AA540" s="227"/>
      <c r="AT540" s="228" t="s">
        <v>168</v>
      </c>
      <c r="AU540" s="228" t="s">
        <v>114</v>
      </c>
      <c r="AV540" s="225" t="s">
        <v>114</v>
      </c>
      <c r="AW540" s="225" t="s">
        <v>33</v>
      </c>
      <c r="AX540" s="225" t="s">
        <v>75</v>
      </c>
      <c r="AY540" s="228" t="s">
        <v>160</v>
      </c>
    </row>
    <row r="541" spans="2:51" s="216" customFormat="1" ht="20.5" customHeight="1">
      <c r="B541" s="211"/>
      <c r="C541" s="388"/>
      <c r="D541" s="388"/>
      <c r="E541" s="389" t="s">
        <v>5</v>
      </c>
      <c r="F541" s="393" t="s">
        <v>642</v>
      </c>
      <c r="G541" s="394"/>
      <c r="H541" s="394"/>
      <c r="I541" s="394"/>
      <c r="J541" s="388"/>
      <c r="K541" s="392" t="s">
        <v>5</v>
      </c>
      <c r="L541" s="212"/>
      <c r="M541" s="212"/>
      <c r="N541" s="212"/>
      <c r="O541" s="212"/>
      <c r="P541" s="212"/>
      <c r="Q541" s="212"/>
      <c r="R541" s="215"/>
      <c r="T541" s="217"/>
      <c r="U541" s="212"/>
      <c r="V541" s="212"/>
      <c r="W541" s="212"/>
      <c r="X541" s="212"/>
      <c r="Y541" s="212"/>
      <c r="Z541" s="212"/>
      <c r="AA541" s="218"/>
      <c r="AT541" s="219" t="s">
        <v>168</v>
      </c>
      <c r="AU541" s="219" t="s">
        <v>114</v>
      </c>
      <c r="AV541" s="216" t="s">
        <v>83</v>
      </c>
      <c r="AW541" s="216" t="s">
        <v>33</v>
      </c>
      <c r="AX541" s="216" t="s">
        <v>75</v>
      </c>
      <c r="AY541" s="219" t="s">
        <v>160</v>
      </c>
    </row>
    <row r="542" spans="2:51" s="225" customFormat="1" ht="20.5" customHeight="1">
      <c r="B542" s="220"/>
      <c r="C542" s="395"/>
      <c r="D542" s="395"/>
      <c r="E542" s="396" t="s">
        <v>5</v>
      </c>
      <c r="F542" s="397" t="s">
        <v>817</v>
      </c>
      <c r="G542" s="398"/>
      <c r="H542" s="398"/>
      <c r="I542" s="398"/>
      <c r="J542" s="395"/>
      <c r="K542" s="399">
        <v>8.667</v>
      </c>
      <c r="L542" s="221"/>
      <c r="M542" s="221"/>
      <c r="N542" s="221"/>
      <c r="O542" s="221"/>
      <c r="P542" s="221"/>
      <c r="Q542" s="221"/>
      <c r="R542" s="224"/>
      <c r="T542" s="226"/>
      <c r="U542" s="221"/>
      <c r="V542" s="221"/>
      <c r="W542" s="221"/>
      <c r="X542" s="221"/>
      <c r="Y542" s="221"/>
      <c r="Z542" s="221"/>
      <c r="AA542" s="227"/>
      <c r="AT542" s="228" t="s">
        <v>168</v>
      </c>
      <c r="AU542" s="228" t="s">
        <v>114</v>
      </c>
      <c r="AV542" s="225" t="s">
        <v>114</v>
      </c>
      <c r="AW542" s="225" t="s">
        <v>33</v>
      </c>
      <c r="AX542" s="225" t="s">
        <v>75</v>
      </c>
      <c r="AY542" s="228" t="s">
        <v>160</v>
      </c>
    </row>
    <row r="543" spans="2:51" s="216" customFormat="1" ht="20.5" customHeight="1">
      <c r="B543" s="211"/>
      <c r="C543" s="388"/>
      <c r="D543" s="388"/>
      <c r="E543" s="389" t="s">
        <v>5</v>
      </c>
      <c r="F543" s="393" t="s">
        <v>644</v>
      </c>
      <c r="G543" s="394"/>
      <c r="H543" s="394"/>
      <c r="I543" s="394"/>
      <c r="J543" s="388"/>
      <c r="K543" s="392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25" customFormat="1" ht="20.5" customHeight="1">
      <c r="B544" s="220"/>
      <c r="C544" s="395"/>
      <c r="D544" s="395"/>
      <c r="E544" s="396" t="s">
        <v>5</v>
      </c>
      <c r="F544" s="397" t="s">
        <v>818</v>
      </c>
      <c r="G544" s="398"/>
      <c r="H544" s="398"/>
      <c r="I544" s="398"/>
      <c r="J544" s="395"/>
      <c r="K544" s="399">
        <v>7.374</v>
      </c>
      <c r="L544" s="221"/>
      <c r="M544" s="221"/>
      <c r="N544" s="221"/>
      <c r="O544" s="221"/>
      <c r="P544" s="221"/>
      <c r="Q544" s="221"/>
      <c r="R544" s="224"/>
      <c r="T544" s="226"/>
      <c r="U544" s="221"/>
      <c r="V544" s="221"/>
      <c r="W544" s="221"/>
      <c r="X544" s="221"/>
      <c r="Y544" s="221"/>
      <c r="Z544" s="221"/>
      <c r="AA544" s="227"/>
      <c r="AT544" s="228" t="s">
        <v>168</v>
      </c>
      <c r="AU544" s="228" t="s">
        <v>114</v>
      </c>
      <c r="AV544" s="225" t="s">
        <v>114</v>
      </c>
      <c r="AW544" s="225" t="s">
        <v>33</v>
      </c>
      <c r="AX544" s="225" t="s">
        <v>75</v>
      </c>
      <c r="AY544" s="228" t="s">
        <v>160</v>
      </c>
    </row>
    <row r="545" spans="2:51" s="216" customFormat="1" ht="20.5" customHeight="1">
      <c r="B545" s="211"/>
      <c r="C545" s="388"/>
      <c r="D545" s="388"/>
      <c r="E545" s="389" t="s">
        <v>5</v>
      </c>
      <c r="F545" s="393" t="s">
        <v>646</v>
      </c>
      <c r="G545" s="394"/>
      <c r="H545" s="394"/>
      <c r="I545" s="394"/>
      <c r="J545" s="388"/>
      <c r="K545" s="392" t="s">
        <v>5</v>
      </c>
      <c r="L545" s="212"/>
      <c r="M545" s="212"/>
      <c r="N545" s="212"/>
      <c r="O545" s="212"/>
      <c r="P545" s="212"/>
      <c r="Q545" s="212"/>
      <c r="R545" s="215"/>
      <c r="T545" s="217"/>
      <c r="U545" s="212"/>
      <c r="V545" s="212"/>
      <c r="W545" s="212"/>
      <c r="X545" s="212"/>
      <c r="Y545" s="212"/>
      <c r="Z545" s="212"/>
      <c r="AA545" s="218"/>
      <c r="AT545" s="219" t="s">
        <v>168</v>
      </c>
      <c r="AU545" s="219" t="s">
        <v>114</v>
      </c>
      <c r="AV545" s="216" t="s">
        <v>83</v>
      </c>
      <c r="AW545" s="216" t="s">
        <v>33</v>
      </c>
      <c r="AX545" s="216" t="s">
        <v>75</v>
      </c>
      <c r="AY545" s="219" t="s">
        <v>160</v>
      </c>
    </row>
    <row r="546" spans="2:51" s="225" customFormat="1" ht="20.5" customHeight="1">
      <c r="B546" s="220"/>
      <c r="C546" s="395"/>
      <c r="D546" s="395"/>
      <c r="E546" s="396" t="s">
        <v>5</v>
      </c>
      <c r="F546" s="397" t="s">
        <v>819</v>
      </c>
      <c r="G546" s="398"/>
      <c r="H546" s="398"/>
      <c r="I546" s="398"/>
      <c r="J546" s="395"/>
      <c r="K546" s="399">
        <v>6.08</v>
      </c>
      <c r="L546" s="221"/>
      <c r="M546" s="221"/>
      <c r="N546" s="221"/>
      <c r="O546" s="221"/>
      <c r="P546" s="221"/>
      <c r="Q546" s="221"/>
      <c r="R546" s="224"/>
      <c r="T546" s="226"/>
      <c r="U546" s="221"/>
      <c r="V546" s="221"/>
      <c r="W546" s="221"/>
      <c r="X546" s="221"/>
      <c r="Y546" s="221"/>
      <c r="Z546" s="221"/>
      <c r="AA546" s="227"/>
      <c r="AT546" s="228" t="s">
        <v>168</v>
      </c>
      <c r="AU546" s="228" t="s">
        <v>114</v>
      </c>
      <c r="AV546" s="225" t="s">
        <v>114</v>
      </c>
      <c r="AW546" s="225" t="s">
        <v>33</v>
      </c>
      <c r="AX546" s="225" t="s">
        <v>75</v>
      </c>
      <c r="AY546" s="228" t="s">
        <v>160</v>
      </c>
    </row>
    <row r="547" spans="2:51" s="216" customFormat="1" ht="20.5" customHeight="1">
      <c r="B547" s="211"/>
      <c r="C547" s="388"/>
      <c r="D547" s="388"/>
      <c r="E547" s="389" t="s">
        <v>5</v>
      </c>
      <c r="F547" s="393" t="s">
        <v>648</v>
      </c>
      <c r="G547" s="394"/>
      <c r="H547" s="394"/>
      <c r="I547" s="394"/>
      <c r="J547" s="388"/>
      <c r="K547" s="392" t="s">
        <v>5</v>
      </c>
      <c r="L547" s="212"/>
      <c r="M547" s="212"/>
      <c r="N547" s="212"/>
      <c r="O547" s="212"/>
      <c r="P547" s="212"/>
      <c r="Q547" s="212"/>
      <c r="R547" s="215"/>
      <c r="T547" s="217"/>
      <c r="U547" s="212"/>
      <c r="V547" s="212"/>
      <c r="W547" s="212"/>
      <c r="X547" s="212"/>
      <c r="Y547" s="212"/>
      <c r="Z547" s="212"/>
      <c r="AA547" s="218"/>
      <c r="AT547" s="219" t="s">
        <v>168</v>
      </c>
      <c r="AU547" s="219" t="s">
        <v>114</v>
      </c>
      <c r="AV547" s="216" t="s">
        <v>83</v>
      </c>
      <c r="AW547" s="216" t="s">
        <v>33</v>
      </c>
      <c r="AX547" s="216" t="s">
        <v>75</v>
      </c>
      <c r="AY547" s="219" t="s">
        <v>160</v>
      </c>
    </row>
    <row r="548" spans="2:51" s="225" customFormat="1" ht="20.5" customHeight="1">
      <c r="B548" s="220"/>
      <c r="C548" s="395"/>
      <c r="D548" s="395"/>
      <c r="E548" s="396" t="s">
        <v>5</v>
      </c>
      <c r="F548" s="397" t="s">
        <v>820</v>
      </c>
      <c r="G548" s="398"/>
      <c r="H548" s="398"/>
      <c r="I548" s="398"/>
      <c r="J548" s="395"/>
      <c r="K548" s="399">
        <v>7.848</v>
      </c>
      <c r="L548" s="221"/>
      <c r="M548" s="221"/>
      <c r="N548" s="221"/>
      <c r="O548" s="221"/>
      <c r="P548" s="221"/>
      <c r="Q548" s="221"/>
      <c r="R548" s="224"/>
      <c r="T548" s="226"/>
      <c r="U548" s="221"/>
      <c r="V548" s="221"/>
      <c r="W548" s="221"/>
      <c r="X548" s="221"/>
      <c r="Y548" s="221"/>
      <c r="Z548" s="221"/>
      <c r="AA548" s="227"/>
      <c r="AT548" s="228" t="s">
        <v>168</v>
      </c>
      <c r="AU548" s="228" t="s">
        <v>114</v>
      </c>
      <c r="AV548" s="225" t="s">
        <v>114</v>
      </c>
      <c r="AW548" s="225" t="s">
        <v>33</v>
      </c>
      <c r="AX548" s="225" t="s">
        <v>75</v>
      </c>
      <c r="AY548" s="228" t="s">
        <v>160</v>
      </c>
    </row>
    <row r="549" spans="2:51" s="216" customFormat="1" ht="20.5" customHeight="1">
      <c r="B549" s="211"/>
      <c r="C549" s="388"/>
      <c r="D549" s="388"/>
      <c r="E549" s="389" t="s">
        <v>5</v>
      </c>
      <c r="F549" s="393" t="s">
        <v>650</v>
      </c>
      <c r="G549" s="394"/>
      <c r="H549" s="394"/>
      <c r="I549" s="394"/>
      <c r="J549" s="388"/>
      <c r="K549" s="392" t="s">
        <v>5</v>
      </c>
      <c r="L549" s="212"/>
      <c r="M549" s="212"/>
      <c r="N549" s="212"/>
      <c r="O549" s="212"/>
      <c r="P549" s="212"/>
      <c r="Q549" s="212"/>
      <c r="R549" s="215"/>
      <c r="T549" s="217"/>
      <c r="U549" s="212"/>
      <c r="V549" s="212"/>
      <c r="W549" s="212"/>
      <c r="X549" s="212"/>
      <c r="Y549" s="212"/>
      <c r="Z549" s="212"/>
      <c r="AA549" s="218"/>
      <c r="AT549" s="219" t="s">
        <v>168</v>
      </c>
      <c r="AU549" s="219" t="s">
        <v>114</v>
      </c>
      <c r="AV549" s="216" t="s">
        <v>83</v>
      </c>
      <c r="AW549" s="216" t="s">
        <v>33</v>
      </c>
      <c r="AX549" s="216" t="s">
        <v>75</v>
      </c>
      <c r="AY549" s="219" t="s">
        <v>160</v>
      </c>
    </row>
    <row r="550" spans="2:51" s="225" customFormat="1" ht="20.5" customHeight="1">
      <c r="B550" s="220"/>
      <c r="C550" s="395"/>
      <c r="D550" s="395"/>
      <c r="E550" s="396" t="s">
        <v>5</v>
      </c>
      <c r="F550" s="397" t="s">
        <v>821</v>
      </c>
      <c r="G550" s="398"/>
      <c r="H550" s="398"/>
      <c r="I550" s="398"/>
      <c r="J550" s="395"/>
      <c r="K550" s="399">
        <v>8.602</v>
      </c>
      <c r="L550" s="221"/>
      <c r="M550" s="221"/>
      <c r="N550" s="221"/>
      <c r="O550" s="221"/>
      <c r="P550" s="221"/>
      <c r="Q550" s="221"/>
      <c r="R550" s="224"/>
      <c r="T550" s="226"/>
      <c r="U550" s="221"/>
      <c r="V550" s="221"/>
      <c r="W550" s="221"/>
      <c r="X550" s="221"/>
      <c r="Y550" s="221"/>
      <c r="Z550" s="221"/>
      <c r="AA550" s="227"/>
      <c r="AT550" s="228" t="s">
        <v>168</v>
      </c>
      <c r="AU550" s="228" t="s">
        <v>114</v>
      </c>
      <c r="AV550" s="225" t="s">
        <v>114</v>
      </c>
      <c r="AW550" s="225" t="s">
        <v>33</v>
      </c>
      <c r="AX550" s="225" t="s">
        <v>75</v>
      </c>
      <c r="AY550" s="228" t="s">
        <v>160</v>
      </c>
    </row>
    <row r="551" spans="2:51" s="216" customFormat="1" ht="20.5" customHeight="1">
      <c r="B551" s="211"/>
      <c r="C551" s="388"/>
      <c r="D551" s="388"/>
      <c r="E551" s="389" t="s">
        <v>5</v>
      </c>
      <c r="F551" s="393" t="s">
        <v>652</v>
      </c>
      <c r="G551" s="394"/>
      <c r="H551" s="394"/>
      <c r="I551" s="394"/>
      <c r="J551" s="388"/>
      <c r="K551" s="392" t="s">
        <v>5</v>
      </c>
      <c r="L551" s="212"/>
      <c r="M551" s="212"/>
      <c r="N551" s="212"/>
      <c r="O551" s="212"/>
      <c r="P551" s="212"/>
      <c r="Q551" s="212"/>
      <c r="R551" s="215"/>
      <c r="T551" s="217"/>
      <c r="U551" s="212"/>
      <c r="V551" s="212"/>
      <c r="W551" s="212"/>
      <c r="X551" s="212"/>
      <c r="Y551" s="212"/>
      <c r="Z551" s="212"/>
      <c r="AA551" s="218"/>
      <c r="AT551" s="219" t="s">
        <v>168</v>
      </c>
      <c r="AU551" s="219" t="s">
        <v>114</v>
      </c>
      <c r="AV551" s="216" t="s">
        <v>83</v>
      </c>
      <c r="AW551" s="216" t="s">
        <v>33</v>
      </c>
      <c r="AX551" s="216" t="s">
        <v>75</v>
      </c>
      <c r="AY551" s="219" t="s">
        <v>160</v>
      </c>
    </row>
    <row r="552" spans="2:51" s="225" customFormat="1" ht="20.5" customHeight="1">
      <c r="B552" s="220"/>
      <c r="C552" s="395"/>
      <c r="D552" s="395"/>
      <c r="E552" s="396" t="s">
        <v>5</v>
      </c>
      <c r="F552" s="397" t="s">
        <v>822</v>
      </c>
      <c r="G552" s="398"/>
      <c r="H552" s="398"/>
      <c r="I552" s="398"/>
      <c r="J552" s="395"/>
      <c r="K552" s="399">
        <v>9.357</v>
      </c>
      <c r="L552" s="221"/>
      <c r="M552" s="221"/>
      <c r="N552" s="221"/>
      <c r="O552" s="221"/>
      <c r="P552" s="221"/>
      <c r="Q552" s="221"/>
      <c r="R552" s="224"/>
      <c r="T552" s="226"/>
      <c r="U552" s="221"/>
      <c r="V552" s="221"/>
      <c r="W552" s="221"/>
      <c r="X552" s="221"/>
      <c r="Y552" s="221"/>
      <c r="Z552" s="221"/>
      <c r="AA552" s="227"/>
      <c r="AT552" s="228" t="s">
        <v>168</v>
      </c>
      <c r="AU552" s="228" t="s">
        <v>114</v>
      </c>
      <c r="AV552" s="225" t="s">
        <v>114</v>
      </c>
      <c r="AW552" s="225" t="s">
        <v>33</v>
      </c>
      <c r="AX552" s="225" t="s">
        <v>75</v>
      </c>
      <c r="AY552" s="228" t="s">
        <v>160</v>
      </c>
    </row>
    <row r="553" spans="2:51" s="243" customFormat="1" ht="20.5" customHeight="1">
      <c r="B553" s="238"/>
      <c r="C553" s="405"/>
      <c r="D553" s="405"/>
      <c r="E553" s="406" t="s">
        <v>5</v>
      </c>
      <c r="F553" s="407" t="s">
        <v>197</v>
      </c>
      <c r="G553" s="408"/>
      <c r="H553" s="408"/>
      <c r="I553" s="408"/>
      <c r="J553" s="405"/>
      <c r="K553" s="409">
        <v>134.194</v>
      </c>
      <c r="L553" s="239"/>
      <c r="M553" s="239"/>
      <c r="N553" s="239"/>
      <c r="O553" s="239"/>
      <c r="P553" s="239"/>
      <c r="Q553" s="239"/>
      <c r="R553" s="242"/>
      <c r="T553" s="244"/>
      <c r="U553" s="239"/>
      <c r="V553" s="239"/>
      <c r="W553" s="239"/>
      <c r="X553" s="239"/>
      <c r="Y553" s="239"/>
      <c r="Z553" s="239"/>
      <c r="AA553" s="245"/>
      <c r="AT553" s="246" t="s">
        <v>168</v>
      </c>
      <c r="AU553" s="246" t="s">
        <v>114</v>
      </c>
      <c r="AV553" s="243" t="s">
        <v>175</v>
      </c>
      <c r="AW553" s="243" t="s">
        <v>33</v>
      </c>
      <c r="AX553" s="243" t="s">
        <v>75</v>
      </c>
      <c r="AY553" s="246" t="s">
        <v>160</v>
      </c>
    </row>
    <row r="554" spans="2:51" s="234" customFormat="1" ht="20.5" customHeight="1">
      <c r="B554" s="229"/>
      <c r="C554" s="400"/>
      <c r="D554" s="400"/>
      <c r="E554" s="401" t="s">
        <v>5</v>
      </c>
      <c r="F554" s="402" t="s">
        <v>170</v>
      </c>
      <c r="G554" s="403"/>
      <c r="H554" s="403"/>
      <c r="I554" s="403"/>
      <c r="J554" s="400"/>
      <c r="K554" s="404">
        <v>1291.236</v>
      </c>
      <c r="L554" s="230"/>
      <c r="M554" s="230"/>
      <c r="N554" s="230"/>
      <c r="O554" s="230"/>
      <c r="P554" s="230"/>
      <c r="Q554" s="230"/>
      <c r="R554" s="233"/>
      <c r="T554" s="235"/>
      <c r="U554" s="230"/>
      <c r="V554" s="230"/>
      <c r="W554" s="230"/>
      <c r="X554" s="230"/>
      <c r="Y554" s="230"/>
      <c r="Z554" s="230"/>
      <c r="AA554" s="236"/>
      <c r="AT554" s="237" t="s">
        <v>168</v>
      </c>
      <c r="AU554" s="237" t="s">
        <v>114</v>
      </c>
      <c r="AV554" s="234" t="s">
        <v>165</v>
      </c>
      <c r="AW554" s="234" t="s">
        <v>33</v>
      </c>
      <c r="AX554" s="234" t="s">
        <v>83</v>
      </c>
      <c r="AY554" s="237" t="s">
        <v>160</v>
      </c>
    </row>
    <row r="555" spans="2:65" s="126" customFormat="1" ht="28.95" customHeight="1">
      <c r="B555" s="127"/>
      <c r="C555" s="383" t="s">
        <v>289</v>
      </c>
      <c r="D555" s="383" t="s">
        <v>161</v>
      </c>
      <c r="E555" s="384" t="s">
        <v>823</v>
      </c>
      <c r="F555" s="385" t="s">
        <v>824</v>
      </c>
      <c r="G555" s="385"/>
      <c r="H555" s="385"/>
      <c r="I555" s="385"/>
      <c r="J555" s="386" t="s">
        <v>182</v>
      </c>
      <c r="K555" s="387">
        <v>239.505</v>
      </c>
      <c r="L555" s="317">
        <v>0</v>
      </c>
      <c r="M555" s="317"/>
      <c r="N555" s="318">
        <f>ROUND(L555*K555,2)</f>
        <v>0</v>
      </c>
      <c r="O555" s="318"/>
      <c r="P555" s="318"/>
      <c r="Q555" s="318"/>
      <c r="R555" s="130"/>
      <c r="T555" s="207" t="s">
        <v>5</v>
      </c>
      <c r="U555" s="208" t="s">
        <v>40</v>
      </c>
      <c r="V555" s="128"/>
      <c r="W555" s="209">
        <f>V555*K555</f>
        <v>0</v>
      </c>
      <c r="X555" s="209">
        <v>0</v>
      </c>
      <c r="Y555" s="209">
        <f>X555*K555</f>
        <v>0</v>
      </c>
      <c r="Z555" s="209">
        <v>0</v>
      </c>
      <c r="AA555" s="210">
        <f>Z555*K555</f>
        <v>0</v>
      </c>
      <c r="AR555" s="117" t="s">
        <v>165</v>
      </c>
      <c r="AT555" s="117" t="s">
        <v>161</v>
      </c>
      <c r="AU555" s="117" t="s">
        <v>114</v>
      </c>
      <c r="AY555" s="117" t="s">
        <v>160</v>
      </c>
      <c r="BE555" s="174">
        <f>IF(U555="základní",N555,0)</f>
        <v>0</v>
      </c>
      <c r="BF555" s="174">
        <f>IF(U555="snížená",N555,0)</f>
        <v>0</v>
      </c>
      <c r="BG555" s="174">
        <f>IF(U555="zákl. přenesená",N555,0)</f>
        <v>0</v>
      </c>
      <c r="BH555" s="174">
        <f>IF(U555="sníž. přenesená",N555,0)</f>
        <v>0</v>
      </c>
      <c r="BI555" s="174">
        <f>IF(U555="nulová",N555,0)</f>
        <v>0</v>
      </c>
      <c r="BJ555" s="117" t="s">
        <v>83</v>
      </c>
      <c r="BK555" s="174">
        <f>ROUND(L555*K555,2)</f>
        <v>0</v>
      </c>
      <c r="BL555" s="117" t="s">
        <v>165</v>
      </c>
      <c r="BM555" s="117" t="s">
        <v>825</v>
      </c>
    </row>
    <row r="556" spans="2:51" s="216" customFormat="1" ht="20.5" customHeight="1">
      <c r="B556" s="211"/>
      <c r="C556" s="388"/>
      <c r="D556" s="388"/>
      <c r="E556" s="389" t="s">
        <v>5</v>
      </c>
      <c r="F556" s="390" t="s">
        <v>657</v>
      </c>
      <c r="G556" s="391"/>
      <c r="H556" s="391"/>
      <c r="I556" s="391"/>
      <c r="J556" s="388"/>
      <c r="K556" s="392" t="s">
        <v>5</v>
      </c>
      <c r="L556" s="212"/>
      <c r="M556" s="212"/>
      <c r="N556" s="212"/>
      <c r="O556" s="212"/>
      <c r="P556" s="212"/>
      <c r="Q556" s="212"/>
      <c r="R556" s="215"/>
      <c r="T556" s="217"/>
      <c r="U556" s="212"/>
      <c r="V556" s="212"/>
      <c r="W556" s="212"/>
      <c r="X556" s="212"/>
      <c r="Y556" s="212"/>
      <c r="Z556" s="212"/>
      <c r="AA556" s="218"/>
      <c r="AT556" s="219" t="s">
        <v>168</v>
      </c>
      <c r="AU556" s="219" t="s">
        <v>114</v>
      </c>
      <c r="AV556" s="216" t="s">
        <v>83</v>
      </c>
      <c r="AW556" s="216" t="s">
        <v>33</v>
      </c>
      <c r="AX556" s="216" t="s">
        <v>75</v>
      </c>
      <c r="AY556" s="219" t="s">
        <v>160</v>
      </c>
    </row>
    <row r="557" spans="2:51" s="216" customFormat="1" ht="20.5" customHeight="1">
      <c r="B557" s="211"/>
      <c r="C557" s="388"/>
      <c r="D557" s="388"/>
      <c r="E557" s="389" t="s">
        <v>5</v>
      </c>
      <c r="F557" s="393" t="s">
        <v>191</v>
      </c>
      <c r="G557" s="394"/>
      <c r="H557" s="394"/>
      <c r="I557" s="394"/>
      <c r="J557" s="388"/>
      <c r="K557" s="392" t="s">
        <v>5</v>
      </c>
      <c r="L557" s="212"/>
      <c r="M557" s="212"/>
      <c r="N557" s="212"/>
      <c r="O557" s="212"/>
      <c r="P557" s="212"/>
      <c r="Q557" s="212"/>
      <c r="R557" s="215"/>
      <c r="T557" s="217"/>
      <c r="U557" s="212"/>
      <c r="V557" s="212"/>
      <c r="W557" s="212"/>
      <c r="X557" s="212"/>
      <c r="Y557" s="212"/>
      <c r="Z557" s="212"/>
      <c r="AA557" s="218"/>
      <c r="AT557" s="219" t="s">
        <v>168</v>
      </c>
      <c r="AU557" s="219" t="s">
        <v>114</v>
      </c>
      <c r="AV557" s="216" t="s">
        <v>83</v>
      </c>
      <c r="AW557" s="216" t="s">
        <v>33</v>
      </c>
      <c r="AX557" s="216" t="s">
        <v>75</v>
      </c>
      <c r="AY557" s="219" t="s">
        <v>160</v>
      </c>
    </row>
    <row r="558" spans="2:51" s="216" customFormat="1" ht="20.5" customHeight="1">
      <c r="B558" s="211"/>
      <c r="C558" s="388"/>
      <c r="D558" s="388"/>
      <c r="E558" s="389" t="s">
        <v>5</v>
      </c>
      <c r="F558" s="393" t="s">
        <v>613</v>
      </c>
      <c r="G558" s="394"/>
      <c r="H558" s="394"/>
      <c r="I558" s="394"/>
      <c r="J558" s="388"/>
      <c r="K558" s="392" t="s">
        <v>5</v>
      </c>
      <c r="L558" s="212"/>
      <c r="M558" s="212"/>
      <c r="N558" s="212"/>
      <c r="O558" s="212"/>
      <c r="P558" s="212"/>
      <c r="Q558" s="212"/>
      <c r="R558" s="215"/>
      <c r="T558" s="217"/>
      <c r="U558" s="212"/>
      <c r="V558" s="212"/>
      <c r="W558" s="212"/>
      <c r="X558" s="212"/>
      <c r="Y558" s="212"/>
      <c r="Z558" s="212"/>
      <c r="AA558" s="218"/>
      <c r="AT558" s="219" t="s">
        <v>168</v>
      </c>
      <c r="AU558" s="219" t="s">
        <v>114</v>
      </c>
      <c r="AV558" s="216" t="s">
        <v>83</v>
      </c>
      <c r="AW558" s="216" t="s">
        <v>33</v>
      </c>
      <c r="AX558" s="216" t="s">
        <v>75</v>
      </c>
      <c r="AY558" s="219" t="s">
        <v>160</v>
      </c>
    </row>
    <row r="559" spans="2:51" s="225" customFormat="1" ht="20.5" customHeight="1">
      <c r="B559" s="220"/>
      <c r="C559" s="395"/>
      <c r="D559" s="395"/>
      <c r="E559" s="396" t="s">
        <v>5</v>
      </c>
      <c r="F559" s="397" t="s">
        <v>826</v>
      </c>
      <c r="G559" s="398"/>
      <c r="H559" s="398"/>
      <c r="I559" s="398"/>
      <c r="J559" s="395"/>
      <c r="K559" s="399">
        <v>4.029</v>
      </c>
      <c r="L559" s="221"/>
      <c r="M559" s="221"/>
      <c r="N559" s="221"/>
      <c r="O559" s="221"/>
      <c r="P559" s="221"/>
      <c r="Q559" s="221"/>
      <c r="R559" s="224"/>
      <c r="T559" s="226"/>
      <c r="U559" s="221"/>
      <c r="V559" s="221"/>
      <c r="W559" s="221"/>
      <c r="X559" s="221"/>
      <c r="Y559" s="221"/>
      <c r="Z559" s="221"/>
      <c r="AA559" s="227"/>
      <c r="AT559" s="228" t="s">
        <v>168</v>
      </c>
      <c r="AU559" s="228" t="s">
        <v>114</v>
      </c>
      <c r="AV559" s="225" t="s">
        <v>114</v>
      </c>
      <c r="AW559" s="225" t="s">
        <v>33</v>
      </c>
      <c r="AX559" s="225" t="s">
        <v>75</v>
      </c>
      <c r="AY559" s="228" t="s">
        <v>160</v>
      </c>
    </row>
    <row r="560" spans="2:51" s="225" customFormat="1" ht="20.5" customHeight="1">
      <c r="B560" s="220"/>
      <c r="C560" s="395"/>
      <c r="D560" s="395"/>
      <c r="E560" s="396" t="s">
        <v>5</v>
      </c>
      <c r="F560" s="397" t="s">
        <v>827</v>
      </c>
      <c r="G560" s="398"/>
      <c r="H560" s="398"/>
      <c r="I560" s="398"/>
      <c r="J560" s="395"/>
      <c r="K560" s="399">
        <v>6.277</v>
      </c>
      <c r="L560" s="221"/>
      <c r="M560" s="221"/>
      <c r="N560" s="221"/>
      <c r="O560" s="221"/>
      <c r="P560" s="221"/>
      <c r="Q560" s="221"/>
      <c r="R560" s="224"/>
      <c r="T560" s="226"/>
      <c r="U560" s="221"/>
      <c r="V560" s="221"/>
      <c r="W560" s="221"/>
      <c r="X560" s="221"/>
      <c r="Y560" s="221"/>
      <c r="Z560" s="221"/>
      <c r="AA560" s="227"/>
      <c r="AT560" s="228" t="s">
        <v>168</v>
      </c>
      <c r="AU560" s="228" t="s">
        <v>114</v>
      </c>
      <c r="AV560" s="225" t="s">
        <v>114</v>
      </c>
      <c r="AW560" s="225" t="s">
        <v>33</v>
      </c>
      <c r="AX560" s="225" t="s">
        <v>75</v>
      </c>
      <c r="AY560" s="228" t="s">
        <v>160</v>
      </c>
    </row>
    <row r="561" spans="2:51" s="225" customFormat="1" ht="20.5" customHeight="1">
      <c r="B561" s="220"/>
      <c r="C561" s="395"/>
      <c r="D561" s="395"/>
      <c r="E561" s="396" t="s">
        <v>5</v>
      </c>
      <c r="F561" s="397" t="s">
        <v>828</v>
      </c>
      <c r="G561" s="398"/>
      <c r="H561" s="398"/>
      <c r="I561" s="398"/>
      <c r="J561" s="395"/>
      <c r="K561" s="399">
        <v>-0.511</v>
      </c>
      <c r="L561" s="221"/>
      <c r="M561" s="221"/>
      <c r="N561" s="221"/>
      <c r="O561" s="221"/>
      <c r="P561" s="221"/>
      <c r="Q561" s="221"/>
      <c r="R561" s="224"/>
      <c r="T561" s="226"/>
      <c r="U561" s="221"/>
      <c r="V561" s="221"/>
      <c r="W561" s="221"/>
      <c r="X561" s="221"/>
      <c r="Y561" s="221"/>
      <c r="Z561" s="221"/>
      <c r="AA561" s="227"/>
      <c r="AT561" s="228" t="s">
        <v>168</v>
      </c>
      <c r="AU561" s="228" t="s">
        <v>114</v>
      </c>
      <c r="AV561" s="225" t="s">
        <v>114</v>
      </c>
      <c r="AW561" s="225" t="s">
        <v>33</v>
      </c>
      <c r="AX561" s="225" t="s">
        <v>75</v>
      </c>
      <c r="AY561" s="228" t="s">
        <v>160</v>
      </c>
    </row>
    <row r="562" spans="2:51" s="216" customFormat="1" ht="20.5" customHeight="1">
      <c r="B562" s="211"/>
      <c r="C562" s="388"/>
      <c r="D562" s="388"/>
      <c r="E562" s="389" t="s">
        <v>5</v>
      </c>
      <c r="F562" s="393" t="s">
        <v>611</v>
      </c>
      <c r="G562" s="394"/>
      <c r="H562" s="394"/>
      <c r="I562" s="394"/>
      <c r="J562" s="388"/>
      <c r="K562" s="392" t="s">
        <v>5</v>
      </c>
      <c r="L562" s="212"/>
      <c r="M562" s="212"/>
      <c r="N562" s="212"/>
      <c r="O562" s="212"/>
      <c r="P562" s="212"/>
      <c r="Q562" s="212"/>
      <c r="R562" s="215"/>
      <c r="T562" s="217"/>
      <c r="U562" s="212"/>
      <c r="V562" s="212"/>
      <c r="W562" s="212"/>
      <c r="X562" s="212"/>
      <c r="Y562" s="212"/>
      <c r="Z562" s="212"/>
      <c r="AA562" s="218"/>
      <c r="AT562" s="219" t="s">
        <v>168</v>
      </c>
      <c r="AU562" s="219" t="s">
        <v>114</v>
      </c>
      <c r="AV562" s="216" t="s">
        <v>83</v>
      </c>
      <c r="AW562" s="216" t="s">
        <v>33</v>
      </c>
      <c r="AX562" s="216" t="s">
        <v>75</v>
      </c>
      <c r="AY562" s="219" t="s">
        <v>160</v>
      </c>
    </row>
    <row r="563" spans="2:51" s="225" customFormat="1" ht="20.5" customHeight="1">
      <c r="B563" s="220"/>
      <c r="C563" s="395"/>
      <c r="D563" s="395"/>
      <c r="E563" s="396" t="s">
        <v>5</v>
      </c>
      <c r="F563" s="397" t="s">
        <v>829</v>
      </c>
      <c r="G563" s="398"/>
      <c r="H563" s="398"/>
      <c r="I563" s="398"/>
      <c r="J563" s="395"/>
      <c r="K563" s="399">
        <v>16.597</v>
      </c>
      <c r="L563" s="221"/>
      <c r="M563" s="221"/>
      <c r="N563" s="221"/>
      <c r="O563" s="221"/>
      <c r="P563" s="221"/>
      <c r="Q563" s="221"/>
      <c r="R563" s="224"/>
      <c r="T563" s="226"/>
      <c r="U563" s="221"/>
      <c r="V563" s="221"/>
      <c r="W563" s="221"/>
      <c r="X563" s="221"/>
      <c r="Y563" s="221"/>
      <c r="Z563" s="221"/>
      <c r="AA563" s="227"/>
      <c r="AT563" s="228" t="s">
        <v>168</v>
      </c>
      <c r="AU563" s="228" t="s">
        <v>114</v>
      </c>
      <c r="AV563" s="225" t="s">
        <v>114</v>
      </c>
      <c r="AW563" s="225" t="s">
        <v>33</v>
      </c>
      <c r="AX563" s="225" t="s">
        <v>75</v>
      </c>
      <c r="AY563" s="228" t="s">
        <v>160</v>
      </c>
    </row>
    <row r="564" spans="2:51" s="225" customFormat="1" ht="20.5" customHeight="1">
      <c r="B564" s="220"/>
      <c r="C564" s="395"/>
      <c r="D564" s="395"/>
      <c r="E564" s="396" t="s">
        <v>5</v>
      </c>
      <c r="F564" s="397" t="s">
        <v>830</v>
      </c>
      <c r="G564" s="398"/>
      <c r="H564" s="398"/>
      <c r="I564" s="398"/>
      <c r="J564" s="395"/>
      <c r="K564" s="399">
        <v>56.065</v>
      </c>
      <c r="L564" s="221"/>
      <c r="M564" s="221"/>
      <c r="N564" s="221"/>
      <c r="O564" s="221"/>
      <c r="P564" s="221"/>
      <c r="Q564" s="221"/>
      <c r="R564" s="224"/>
      <c r="T564" s="226"/>
      <c r="U564" s="221"/>
      <c r="V564" s="221"/>
      <c r="W564" s="221"/>
      <c r="X564" s="221"/>
      <c r="Y564" s="221"/>
      <c r="Z564" s="221"/>
      <c r="AA564" s="227"/>
      <c r="AT564" s="228" t="s">
        <v>168</v>
      </c>
      <c r="AU564" s="228" t="s">
        <v>114</v>
      </c>
      <c r="AV564" s="225" t="s">
        <v>114</v>
      </c>
      <c r="AW564" s="225" t="s">
        <v>33</v>
      </c>
      <c r="AX564" s="225" t="s">
        <v>75</v>
      </c>
      <c r="AY564" s="228" t="s">
        <v>160</v>
      </c>
    </row>
    <row r="565" spans="2:51" s="225" customFormat="1" ht="20.5" customHeight="1">
      <c r="B565" s="220"/>
      <c r="C565" s="395"/>
      <c r="D565" s="395"/>
      <c r="E565" s="396" t="s">
        <v>5</v>
      </c>
      <c r="F565" s="397" t="s">
        <v>831</v>
      </c>
      <c r="G565" s="398"/>
      <c r="H565" s="398"/>
      <c r="I565" s="398"/>
      <c r="J565" s="395"/>
      <c r="K565" s="399">
        <v>41.65</v>
      </c>
      <c r="L565" s="221"/>
      <c r="M565" s="221"/>
      <c r="N565" s="221"/>
      <c r="O565" s="221"/>
      <c r="P565" s="221"/>
      <c r="Q565" s="221"/>
      <c r="R565" s="224"/>
      <c r="T565" s="226"/>
      <c r="U565" s="221"/>
      <c r="V565" s="221"/>
      <c r="W565" s="221"/>
      <c r="X565" s="221"/>
      <c r="Y565" s="221"/>
      <c r="Z565" s="221"/>
      <c r="AA565" s="227"/>
      <c r="AT565" s="228" t="s">
        <v>168</v>
      </c>
      <c r="AU565" s="228" t="s">
        <v>114</v>
      </c>
      <c r="AV565" s="225" t="s">
        <v>114</v>
      </c>
      <c r="AW565" s="225" t="s">
        <v>33</v>
      </c>
      <c r="AX565" s="225" t="s">
        <v>75</v>
      </c>
      <c r="AY565" s="228" t="s">
        <v>160</v>
      </c>
    </row>
    <row r="566" spans="2:51" s="225" customFormat="1" ht="40.15" customHeight="1">
      <c r="B566" s="220"/>
      <c r="C566" s="395"/>
      <c r="D566" s="395"/>
      <c r="E566" s="396" t="s">
        <v>5</v>
      </c>
      <c r="F566" s="397" t="s">
        <v>832</v>
      </c>
      <c r="G566" s="398"/>
      <c r="H566" s="398"/>
      <c r="I566" s="398"/>
      <c r="J566" s="395"/>
      <c r="K566" s="399">
        <v>-8.867</v>
      </c>
      <c r="L566" s="221"/>
      <c r="M566" s="221"/>
      <c r="N566" s="221"/>
      <c r="O566" s="221"/>
      <c r="P566" s="221"/>
      <c r="Q566" s="221"/>
      <c r="R566" s="224"/>
      <c r="T566" s="226"/>
      <c r="U566" s="221"/>
      <c r="V566" s="221"/>
      <c r="W566" s="221"/>
      <c r="X566" s="221"/>
      <c r="Y566" s="221"/>
      <c r="Z566" s="221"/>
      <c r="AA566" s="227"/>
      <c r="AT566" s="228" t="s">
        <v>168</v>
      </c>
      <c r="AU566" s="228" t="s">
        <v>114</v>
      </c>
      <c r="AV566" s="225" t="s">
        <v>114</v>
      </c>
      <c r="AW566" s="225" t="s">
        <v>33</v>
      </c>
      <c r="AX566" s="225" t="s">
        <v>75</v>
      </c>
      <c r="AY566" s="228" t="s">
        <v>160</v>
      </c>
    </row>
    <row r="567" spans="2:51" s="243" customFormat="1" ht="20.5" customHeight="1">
      <c r="B567" s="238"/>
      <c r="C567" s="405"/>
      <c r="D567" s="405"/>
      <c r="E567" s="406" t="s">
        <v>5</v>
      </c>
      <c r="F567" s="407" t="s">
        <v>197</v>
      </c>
      <c r="G567" s="408"/>
      <c r="H567" s="408"/>
      <c r="I567" s="408"/>
      <c r="J567" s="405"/>
      <c r="K567" s="409">
        <v>115.24</v>
      </c>
      <c r="L567" s="239"/>
      <c r="M567" s="239"/>
      <c r="N567" s="239"/>
      <c r="O567" s="239"/>
      <c r="P567" s="239"/>
      <c r="Q567" s="239"/>
      <c r="R567" s="242"/>
      <c r="T567" s="244"/>
      <c r="U567" s="239"/>
      <c r="V567" s="239"/>
      <c r="W567" s="239"/>
      <c r="X567" s="239"/>
      <c r="Y567" s="239"/>
      <c r="Z567" s="239"/>
      <c r="AA567" s="245"/>
      <c r="AT567" s="246" t="s">
        <v>168</v>
      </c>
      <c r="AU567" s="246" t="s">
        <v>114</v>
      </c>
      <c r="AV567" s="243" t="s">
        <v>175</v>
      </c>
      <c r="AW567" s="243" t="s">
        <v>33</v>
      </c>
      <c r="AX567" s="243" t="s">
        <v>75</v>
      </c>
      <c r="AY567" s="246" t="s">
        <v>160</v>
      </c>
    </row>
    <row r="568" spans="2:51" s="216" customFormat="1" ht="20.5" customHeight="1">
      <c r="B568" s="211"/>
      <c r="C568" s="388"/>
      <c r="D568" s="388"/>
      <c r="E568" s="389" t="s">
        <v>5</v>
      </c>
      <c r="F568" s="393" t="s">
        <v>211</v>
      </c>
      <c r="G568" s="394"/>
      <c r="H568" s="394"/>
      <c r="I568" s="394"/>
      <c r="J568" s="388"/>
      <c r="K568" s="392" t="s">
        <v>5</v>
      </c>
      <c r="L568" s="212"/>
      <c r="M568" s="212"/>
      <c r="N568" s="212"/>
      <c r="O568" s="212"/>
      <c r="P568" s="212"/>
      <c r="Q568" s="212"/>
      <c r="R568" s="215"/>
      <c r="T568" s="217"/>
      <c r="U568" s="212"/>
      <c r="V568" s="212"/>
      <c r="W568" s="212"/>
      <c r="X568" s="212"/>
      <c r="Y568" s="212"/>
      <c r="Z568" s="212"/>
      <c r="AA568" s="218"/>
      <c r="AT568" s="219" t="s">
        <v>168</v>
      </c>
      <c r="AU568" s="219" t="s">
        <v>114</v>
      </c>
      <c r="AV568" s="216" t="s">
        <v>83</v>
      </c>
      <c r="AW568" s="216" t="s">
        <v>33</v>
      </c>
      <c r="AX568" s="216" t="s">
        <v>75</v>
      </c>
      <c r="AY568" s="219" t="s">
        <v>160</v>
      </c>
    </row>
    <row r="569" spans="2:51" s="216" customFormat="1" ht="20.5" customHeight="1">
      <c r="B569" s="211"/>
      <c r="C569" s="388"/>
      <c r="D569" s="388"/>
      <c r="E569" s="389" t="s">
        <v>5</v>
      </c>
      <c r="F569" s="393" t="s">
        <v>613</v>
      </c>
      <c r="G569" s="394"/>
      <c r="H569" s="394"/>
      <c r="I569" s="394"/>
      <c r="J569" s="388"/>
      <c r="K569" s="392" t="s">
        <v>5</v>
      </c>
      <c r="L569" s="212"/>
      <c r="M569" s="212"/>
      <c r="N569" s="212"/>
      <c r="O569" s="212"/>
      <c r="P569" s="212"/>
      <c r="Q569" s="212"/>
      <c r="R569" s="215"/>
      <c r="T569" s="217"/>
      <c r="U569" s="212"/>
      <c r="V569" s="212"/>
      <c r="W569" s="212"/>
      <c r="X569" s="212"/>
      <c r="Y569" s="212"/>
      <c r="Z569" s="212"/>
      <c r="AA569" s="218"/>
      <c r="AT569" s="219" t="s">
        <v>168</v>
      </c>
      <c r="AU569" s="219" t="s">
        <v>114</v>
      </c>
      <c r="AV569" s="216" t="s">
        <v>83</v>
      </c>
      <c r="AW569" s="216" t="s">
        <v>33</v>
      </c>
      <c r="AX569" s="216" t="s">
        <v>75</v>
      </c>
      <c r="AY569" s="219" t="s">
        <v>160</v>
      </c>
    </row>
    <row r="570" spans="2:51" s="225" customFormat="1" ht="20.5" customHeight="1">
      <c r="B570" s="220"/>
      <c r="C570" s="395"/>
      <c r="D570" s="395"/>
      <c r="E570" s="396" t="s">
        <v>5</v>
      </c>
      <c r="F570" s="397" t="s">
        <v>833</v>
      </c>
      <c r="G570" s="398"/>
      <c r="H570" s="398"/>
      <c r="I570" s="398"/>
      <c r="J570" s="395"/>
      <c r="K570" s="399">
        <v>24.75</v>
      </c>
      <c r="L570" s="221"/>
      <c r="M570" s="221"/>
      <c r="N570" s="221"/>
      <c r="O570" s="221"/>
      <c r="P570" s="221"/>
      <c r="Q570" s="221"/>
      <c r="R570" s="224"/>
      <c r="T570" s="226"/>
      <c r="U570" s="221"/>
      <c r="V570" s="221"/>
      <c r="W570" s="221"/>
      <c r="X570" s="221"/>
      <c r="Y570" s="221"/>
      <c r="Z570" s="221"/>
      <c r="AA570" s="227"/>
      <c r="AT570" s="228" t="s">
        <v>168</v>
      </c>
      <c r="AU570" s="228" t="s">
        <v>114</v>
      </c>
      <c r="AV570" s="225" t="s">
        <v>114</v>
      </c>
      <c r="AW570" s="225" t="s">
        <v>33</v>
      </c>
      <c r="AX570" s="225" t="s">
        <v>75</v>
      </c>
      <c r="AY570" s="228" t="s">
        <v>160</v>
      </c>
    </row>
    <row r="571" spans="2:51" s="225" customFormat="1" ht="20.5" customHeight="1">
      <c r="B571" s="220"/>
      <c r="C571" s="395"/>
      <c r="D571" s="395"/>
      <c r="E571" s="396" t="s">
        <v>5</v>
      </c>
      <c r="F571" s="397" t="s">
        <v>834</v>
      </c>
      <c r="G571" s="398"/>
      <c r="H571" s="398"/>
      <c r="I571" s="398"/>
      <c r="J571" s="395"/>
      <c r="K571" s="399">
        <v>19.8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25" customFormat="1" ht="20.5" customHeight="1">
      <c r="B572" s="220"/>
      <c r="C572" s="395"/>
      <c r="D572" s="395"/>
      <c r="E572" s="396" t="s">
        <v>5</v>
      </c>
      <c r="F572" s="397" t="s">
        <v>835</v>
      </c>
      <c r="G572" s="398"/>
      <c r="H572" s="398"/>
      <c r="I572" s="398"/>
      <c r="J572" s="395"/>
      <c r="K572" s="399">
        <v>-2.208</v>
      </c>
      <c r="L572" s="221"/>
      <c r="M572" s="221"/>
      <c r="N572" s="221"/>
      <c r="O572" s="221"/>
      <c r="P572" s="221"/>
      <c r="Q572" s="221"/>
      <c r="R572" s="224"/>
      <c r="T572" s="226"/>
      <c r="U572" s="221"/>
      <c r="V572" s="221"/>
      <c r="W572" s="221"/>
      <c r="X572" s="221"/>
      <c r="Y572" s="221"/>
      <c r="Z572" s="221"/>
      <c r="AA572" s="227"/>
      <c r="AT572" s="228" t="s">
        <v>168</v>
      </c>
      <c r="AU572" s="228" t="s">
        <v>114</v>
      </c>
      <c r="AV572" s="225" t="s">
        <v>114</v>
      </c>
      <c r="AW572" s="225" t="s">
        <v>33</v>
      </c>
      <c r="AX572" s="225" t="s">
        <v>75</v>
      </c>
      <c r="AY572" s="228" t="s">
        <v>160</v>
      </c>
    </row>
    <row r="573" spans="2:51" s="243" customFormat="1" ht="20.5" customHeight="1">
      <c r="B573" s="238"/>
      <c r="C573" s="405"/>
      <c r="D573" s="405"/>
      <c r="E573" s="406" t="s">
        <v>5</v>
      </c>
      <c r="F573" s="407" t="s">
        <v>197</v>
      </c>
      <c r="G573" s="408"/>
      <c r="H573" s="408"/>
      <c r="I573" s="408"/>
      <c r="J573" s="405"/>
      <c r="K573" s="409">
        <v>42.342</v>
      </c>
      <c r="L573" s="239"/>
      <c r="M573" s="239"/>
      <c r="N573" s="239"/>
      <c r="O573" s="239"/>
      <c r="P573" s="239"/>
      <c r="Q573" s="239"/>
      <c r="R573" s="242"/>
      <c r="T573" s="244"/>
      <c r="U573" s="239"/>
      <c r="V573" s="239"/>
      <c r="W573" s="239"/>
      <c r="X573" s="239"/>
      <c r="Y573" s="239"/>
      <c r="Z573" s="239"/>
      <c r="AA573" s="245"/>
      <c r="AT573" s="246" t="s">
        <v>168</v>
      </c>
      <c r="AU573" s="246" t="s">
        <v>114</v>
      </c>
      <c r="AV573" s="243" t="s">
        <v>175</v>
      </c>
      <c r="AW573" s="243" t="s">
        <v>33</v>
      </c>
      <c r="AX573" s="243" t="s">
        <v>75</v>
      </c>
      <c r="AY573" s="246" t="s">
        <v>160</v>
      </c>
    </row>
    <row r="574" spans="2:51" s="216" customFormat="1" ht="20.5" customHeight="1">
      <c r="B574" s="211"/>
      <c r="C574" s="388"/>
      <c r="D574" s="388"/>
      <c r="E574" s="389" t="s">
        <v>5</v>
      </c>
      <c r="F574" s="393" t="s">
        <v>665</v>
      </c>
      <c r="G574" s="394"/>
      <c r="H574" s="394"/>
      <c r="I574" s="394"/>
      <c r="J574" s="388"/>
      <c r="K574" s="392" t="s">
        <v>5</v>
      </c>
      <c r="L574" s="212"/>
      <c r="M574" s="212"/>
      <c r="N574" s="212"/>
      <c r="O574" s="212"/>
      <c r="P574" s="212"/>
      <c r="Q574" s="212"/>
      <c r="R574" s="215"/>
      <c r="T574" s="217"/>
      <c r="U574" s="212"/>
      <c r="V574" s="212"/>
      <c r="W574" s="212"/>
      <c r="X574" s="212"/>
      <c r="Y574" s="212"/>
      <c r="Z574" s="212"/>
      <c r="AA574" s="218"/>
      <c r="AT574" s="219" t="s">
        <v>168</v>
      </c>
      <c r="AU574" s="219" t="s">
        <v>114</v>
      </c>
      <c r="AV574" s="216" t="s">
        <v>83</v>
      </c>
      <c r="AW574" s="216" t="s">
        <v>33</v>
      </c>
      <c r="AX574" s="216" t="s">
        <v>75</v>
      </c>
      <c r="AY574" s="219" t="s">
        <v>160</v>
      </c>
    </row>
    <row r="575" spans="2:51" s="225" customFormat="1" ht="20.5" customHeight="1">
      <c r="B575" s="220"/>
      <c r="C575" s="395"/>
      <c r="D575" s="395"/>
      <c r="E575" s="396" t="s">
        <v>5</v>
      </c>
      <c r="F575" s="397" t="s">
        <v>836</v>
      </c>
      <c r="G575" s="398"/>
      <c r="H575" s="398"/>
      <c r="I575" s="398"/>
      <c r="J575" s="395"/>
      <c r="K575" s="399">
        <v>20.24</v>
      </c>
      <c r="L575" s="221"/>
      <c r="M575" s="221"/>
      <c r="N575" s="221"/>
      <c r="O575" s="221"/>
      <c r="P575" s="221"/>
      <c r="Q575" s="221"/>
      <c r="R575" s="224"/>
      <c r="T575" s="226"/>
      <c r="U575" s="221"/>
      <c r="V575" s="221"/>
      <c r="W575" s="221"/>
      <c r="X575" s="221"/>
      <c r="Y575" s="221"/>
      <c r="Z575" s="221"/>
      <c r="AA575" s="227"/>
      <c r="AT575" s="228" t="s">
        <v>168</v>
      </c>
      <c r="AU575" s="228" t="s">
        <v>114</v>
      </c>
      <c r="AV575" s="225" t="s">
        <v>114</v>
      </c>
      <c r="AW575" s="225" t="s">
        <v>33</v>
      </c>
      <c r="AX575" s="225" t="s">
        <v>75</v>
      </c>
      <c r="AY575" s="228" t="s">
        <v>160</v>
      </c>
    </row>
    <row r="576" spans="2:51" s="225" customFormat="1" ht="20.5" customHeight="1">
      <c r="B576" s="220"/>
      <c r="C576" s="395"/>
      <c r="D576" s="395"/>
      <c r="E576" s="396" t="s">
        <v>5</v>
      </c>
      <c r="F576" s="397" t="s">
        <v>837</v>
      </c>
      <c r="G576" s="398"/>
      <c r="H576" s="398"/>
      <c r="I576" s="398"/>
      <c r="J576" s="395"/>
      <c r="K576" s="399">
        <v>17.078</v>
      </c>
      <c r="L576" s="221"/>
      <c r="M576" s="221"/>
      <c r="N576" s="221"/>
      <c r="O576" s="221"/>
      <c r="P576" s="221"/>
      <c r="Q576" s="221"/>
      <c r="R576" s="224"/>
      <c r="T576" s="226"/>
      <c r="U576" s="221"/>
      <c r="V576" s="221"/>
      <c r="W576" s="221"/>
      <c r="X576" s="221"/>
      <c r="Y576" s="221"/>
      <c r="Z576" s="221"/>
      <c r="AA576" s="227"/>
      <c r="AT576" s="228" t="s">
        <v>168</v>
      </c>
      <c r="AU576" s="228" t="s">
        <v>114</v>
      </c>
      <c r="AV576" s="225" t="s">
        <v>114</v>
      </c>
      <c r="AW576" s="225" t="s">
        <v>33</v>
      </c>
      <c r="AX576" s="225" t="s">
        <v>75</v>
      </c>
      <c r="AY576" s="228" t="s">
        <v>160</v>
      </c>
    </row>
    <row r="577" spans="2:51" s="225" customFormat="1" ht="20.5" customHeight="1">
      <c r="B577" s="220"/>
      <c r="C577" s="395"/>
      <c r="D577" s="395"/>
      <c r="E577" s="396" t="s">
        <v>5</v>
      </c>
      <c r="F577" s="397" t="s">
        <v>838</v>
      </c>
      <c r="G577" s="398"/>
      <c r="H577" s="398"/>
      <c r="I577" s="398"/>
      <c r="J577" s="395"/>
      <c r="K577" s="399">
        <v>-2.895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16" customFormat="1" ht="20.5" customHeight="1">
      <c r="B578" s="211"/>
      <c r="C578" s="388"/>
      <c r="D578" s="388"/>
      <c r="E578" s="389" t="s">
        <v>5</v>
      </c>
      <c r="F578" s="393" t="s">
        <v>749</v>
      </c>
      <c r="G578" s="394"/>
      <c r="H578" s="394"/>
      <c r="I578" s="394"/>
      <c r="J578" s="388"/>
      <c r="K578" s="392" t="s">
        <v>5</v>
      </c>
      <c r="L578" s="212"/>
      <c r="M578" s="212"/>
      <c r="N578" s="212"/>
      <c r="O578" s="212"/>
      <c r="P578" s="212"/>
      <c r="Q578" s="212"/>
      <c r="R578" s="215"/>
      <c r="T578" s="217"/>
      <c r="U578" s="212"/>
      <c r="V578" s="212"/>
      <c r="W578" s="212"/>
      <c r="X578" s="212"/>
      <c r="Y578" s="212"/>
      <c r="Z578" s="212"/>
      <c r="AA578" s="218"/>
      <c r="AT578" s="219" t="s">
        <v>168</v>
      </c>
      <c r="AU578" s="219" t="s">
        <v>114</v>
      </c>
      <c r="AV578" s="216" t="s">
        <v>83</v>
      </c>
      <c r="AW578" s="216" t="s">
        <v>33</v>
      </c>
      <c r="AX578" s="216" t="s">
        <v>75</v>
      </c>
      <c r="AY578" s="219" t="s">
        <v>160</v>
      </c>
    </row>
    <row r="579" spans="2:51" s="225" customFormat="1" ht="20.5" customHeight="1">
      <c r="B579" s="220"/>
      <c r="C579" s="395"/>
      <c r="D579" s="395"/>
      <c r="E579" s="396" t="s">
        <v>5</v>
      </c>
      <c r="F579" s="397" t="s">
        <v>839</v>
      </c>
      <c r="G579" s="398"/>
      <c r="H579" s="398"/>
      <c r="I579" s="398"/>
      <c r="J579" s="395"/>
      <c r="K579" s="399">
        <v>-3.454</v>
      </c>
      <c r="L579" s="221"/>
      <c r="M579" s="221"/>
      <c r="N579" s="221"/>
      <c r="O579" s="221"/>
      <c r="P579" s="221"/>
      <c r="Q579" s="221"/>
      <c r="R579" s="224"/>
      <c r="T579" s="226"/>
      <c r="U579" s="221"/>
      <c r="V579" s="221"/>
      <c r="W579" s="221"/>
      <c r="X579" s="221"/>
      <c r="Y579" s="221"/>
      <c r="Z579" s="221"/>
      <c r="AA579" s="227"/>
      <c r="AT579" s="228" t="s">
        <v>168</v>
      </c>
      <c r="AU579" s="228" t="s">
        <v>114</v>
      </c>
      <c r="AV579" s="225" t="s">
        <v>114</v>
      </c>
      <c r="AW579" s="225" t="s">
        <v>33</v>
      </c>
      <c r="AX579" s="225" t="s">
        <v>75</v>
      </c>
      <c r="AY579" s="228" t="s">
        <v>160</v>
      </c>
    </row>
    <row r="580" spans="2:51" s="243" customFormat="1" ht="20.5" customHeight="1">
      <c r="B580" s="238"/>
      <c r="C580" s="405"/>
      <c r="D580" s="405"/>
      <c r="E580" s="406" t="s">
        <v>5</v>
      </c>
      <c r="F580" s="407" t="s">
        <v>197</v>
      </c>
      <c r="G580" s="408"/>
      <c r="H580" s="408"/>
      <c r="I580" s="408"/>
      <c r="J580" s="405"/>
      <c r="K580" s="409">
        <v>30.969</v>
      </c>
      <c r="L580" s="239"/>
      <c r="M580" s="239"/>
      <c r="N580" s="239"/>
      <c r="O580" s="239"/>
      <c r="P580" s="239"/>
      <c r="Q580" s="239"/>
      <c r="R580" s="242"/>
      <c r="T580" s="244"/>
      <c r="U580" s="239"/>
      <c r="V580" s="239"/>
      <c r="W580" s="239"/>
      <c r="X580" s="239"/>
      <c r="Y580" s="239"/>
      <c r="Z580" s="239"/>
      <c r="AA580" s="245"/>
      <c r="AT580" s="246" t="s">
        <v>168</v>
      </c>
      <c r="AU580" s="246" t="s">
        <v>114</v>
      </c>
      <c r="AV580" s="243" t="s">
        <v>175</v>
      </c>
      <c r="AW580" s="243" t="s">
        <v>33</v>
      </c>
      <c r="AX580" s="243" t="s">
        <v>75</v>
      </c>
      <c r="AY580" s="246" t="s">
        <v>160</v>
      </c>
    </row>
    <row r="581" spans="2:51" s="216" customFormat="1" ht="20.5" customHeight="1">
      <c r="B581" s="211"/>
      <c r="C581" s="388"/>
      <c r="D581" s="388"/>
      <c r="E581" s="389" t="s">
        <v>5</v>
      </c>
      <c r="F581" s="393" t="s">
        <v>619</v>
      </c>
      <c r="G581" s="394"/>
      <c r="H581" s="394"/>
      <c r="I581" s="394"/>
      <c r="J581" s="388"/>
      <c r="K581" s="392" t="s">
        <v>5</v>
      </c>
      <c r="L581" s="212"/>
      <c r="M581" s="212"/>
      <c r="N581" s="212"/>
      <c r="O581" s="212"/>
      <c r="P581" s="212"/>
      <c r="Q581" s="212"/>
      <c r="R581" s="215"/>
      <c r="T581" s="217"/>
      <c r="U581" s="212"/>
      <c r="V581" s="212"/>
      <c r="W581" s="212"/>
      <c r="X581" s="212"/>
      <c r="Y581" s="212"/>
      <c r="Z581" s="212"/>
      <c r="AA581" s="218"/>
      <c r="AT581" s="219" t="s">
        <v>168</v>
      </c>
      <c r="AU581" s="219" t="s">
        <v>114</v>
      </c>
      <c r="AV581" s="216" t="s">
        <v>83</v>
      </c>
      <c r="AW581" s="216" t="s">
        <v>33</v>
      </c>
      <c r="AX581" s="216" t="s">
        <v>75</v>
      </c>
      <c r="AY581" s="219" t="s">
        <v>160</v>
      </c>
    </row>
    <row r="582" spans="2:51" s="216" customFormat="1" ht="20.5" customHeight="1">
      <c r="B582" s="211"/>
      <c r="C582" s="388"/>
      <c r="D582" s="388"/>
      <c r="E582" s="389" t="s">
        <v>5</v>
      </c>
      <c r="F582" s="393" t="s">
        <v>620</v>
      </c>
      <c r="G582" s="394"/>
      <c r="H582" s="394"/>
      <c r="I582" s="394"/>
      <c r="J582" s="388"/>
      <c r="K582" s="392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25" customFormat="1" ht="20.5" customHeight="1">
      <c r="B583" s="220"/>
      <c r="C583" s="395"/>
      <c r="D583" s="395"/>
      <c r="E583" s="396" t="s">
        <v>5</v>
      </c>
      <c r="F583" s="397" t="s">
        <v>840</v>
      </c>
      <c r="G583" s="398"/>
      <c r="H583" s="398"/>
      <c r="I583" s="398"/>
      <c r="J583" s="395"/>
      <c r="K583" s="399">
        <v>2.53</v>
      </c>
      <c r="L583" s="221"/>
      <c r="M583" s="221"/>
      <c r="N583" s="221"/>
      <c r="O583" s="221"/>
      <c r="P583" s="221"/>
      <c r="Q583" s="221"/>
      <c r="R583" s="224"/>
      <c r="T583" s="226"/>
      <c r="U583" s="221"/>
      <c r="V583" s="221"/>
      <c r="W583" s="221"/>
      <c r="X583" s="221"/>
      <c r="Y583" s="221"/>
      <c r="Z583" s="221"/>
      <c r="AA583" s="227"/>
      <c r="AT583" s="228" t="s">
        <v>168</v>
      </c>
      <c r="AU583" s="228" t="s">
        <v>114</v>
      </c>
      <c r="AV583" s="225" t="s">
        <v>114</v>
      </c>
      <c r="AW583" s="225" t="s">
        <v>33</v>
      </c>
      <c r="AX583" s="225" t="s">
        <v>75</v>
      </c>
      <c r="AY583" s="228" t="s">
        <v>160</v>
      </c>
    </row>
    <row r="584" spans="2:51" s="225" customFormat="1" ht="20.5" customHeight="1">
      <c r="B584" s="220"/>
      <c r="C584" s="395"/>
      <c r="D584" s="395"/>
      <c r="E584" s="396" t="s">
        <v>5</v>
      </c>
      <c r="F584" s="397" t="s">
        <v>841</v>
      </c>
      <c r="G584" s="398"/>
      <c r="H584" s="398"/>
      <c r="I584" s="398"/>
      <c r="J584" s="395"/>
      <c r="K584" s="399">
        <v>-0.1</v>
      </c>
      <c r="L584" s="221"/>
      <c r="M584" s="221"/>
      <c r="N584" s="221"/>
      <c r="O584" s="221"/>
      <c r="P584" s="221"/>
      <c r="Q584" s="221"/>
      <c r="R584" s="224"/>
      <c r="T584" s="226"/>
      <c r="U584" s="221"/>
      <c r="V584" s="221"/>
      <c r="W584" s="221"/>
      <c r="X584" s="221"/>
      <c r="Y584" s="221"/>
      <c r="Z584" s="221"/>
      <c r="AA584" s="227"/>
      <c r="AT584" s="228" t="s">
        <v>168</v>
      </c>
      <c r="AU584" s="228" t="s">
        <v>114</v>
      </c>
      <c r="AV584" s="225" t="s">
        <v>114</v>
      </c>
      <c r="AW584" s="225" t="s">
        <v>33</v>
      </c>
      <c r="AX584" s="225" t="s">
        <v>75</v>
      </c>
      <c r="AY584" s="228" t="s">
        <v>160</v>
      </c>
    </row>
    <row r="585" spans="2:51" s="216" customFormat="1" ht="20.5" customHeight="1">
      <c r="B585" s="211"/>
      <c r="C585" s="388"/>
      <c r="D585" s="388"/>
      <c r="E585" s="389" t="s">
        <v>5</v>
      </c>
      <c r="F585" s="393" t="s">
        <v>622</v>
      </c>
      <c r="G585" s="394"/>
      <c r="H585" s="394"/>
      <c r="I585" s="394"/>
      <c r="J585" s="388"/>
      <c r="K585" s="392" t="s">
        <v>5</v>
      </c>
      <c r="L585" s="212"/>
      <c r="M585" s="212"/>
      <c r="N585" s="212"/>
      <c r="O585" s="212"/>
      <c r="P585" s="212"/>
      <c r="Q585" s="212"/>
      <c r="R585" s="215"/>
      <c r="T585" s="217"/>
      <c r="U585" s="212"/>
      <c r="V585" s="212"/>
      <c r="W585" s="212"/>
      <c r="X585" s="212"/>
      <c r="Y585" s="212"/>
      <c r="Z585" s="212"/>
      <c r="AA585" s="218"/>
      <c r="AT585" s="219" t="s">
        <v>168</v>
      </c>
      <c r="AU585" s="219" t="s">
        <v>114</v>
      </c>
      <c r="AV585" s="216" t="s">
        <v>83</v>
      </c>
      <c r="AW585" s="216" t="s">
        <v>33</v>
      </c>
      <c r="AX585" s="216" t="s">
        <v>75</v>
      </c>
      <c r="AY585" s="219" t="s">
        <v>160</v>
      </c>
    </row>
    <row r="586" spans="2:51" s="225" customFormat="1" ht="20.5" customHeight="1">
      <c r="B586" s="220"/>
      <c r="C586" s="395"/>
      <c r="D586" s="395"/>
      <c r="E586" s="396" t="s">
        <v>5</v>
      </c>
      <c r="F586" s="397" t="s">
        <v>840</v>
      </c>
      <c r="G586" s="398"/>
      <c r="H586" s="398"/>
      <c r="I586" s="398"/>
      <c r="J586" s="395"/>
      <c r="K586" s="399">
        <v>2.53</v>
      </c>
      <c r="L586" s="221"/>
      <c r="M586" s="221"/>
      <c r="N586" s="221"/>
      <c r="O586" s="221"/>
      <c r="P586" s="221"/>
      <c r="Q586" s="221"/>
      <c r="R586" s="224"/>
      <c r="T586" s="226"/>
      <c r="U586" s="221"/>
      <c r="V586" s="221"/>
      <c r="W586" s="221"/>
      <c r="X586" s="221"/>
      <c r="Y586" s="221"/>
      <c r="Z586" s="221"/>
      <c r="AA586" s="227"/>
      <c r="AT586" s="228" t="s">
        <v>168</v>
      </c>
      <c r="AU586" s="228" t="s">
        <v>114</v>
      </c>
      <c r="AV586" s="225" t="s">
        <v>114</v>
      </c>
      <c r="AW586" s="225" t="s">
        <v>33</v>
      </c>
      <c r="AX586" s="225" t="s">
        <v>75</v>
      </c>
      <c r="AY586" s="228" t="s">
        <v>160</v>
      </c>
    </row>
    <row r="587" spans="2:51" s="225" customFormat="1" ht="20.5" customHeight="1">
      <c r="B587" s="220"/>
      <c r="C587" s="395"/>
      <c r="D587" s="395"/>
      <c r="E587" s="396" t="s">
        <v>5</v>
      </c>
      <c r="F587" s="397" t="s">
        <v>841</v>
      </c>
      <c r="G587" s="398"/>
      <c r="H587" s="398"/>
      <c r="I587" s="398"/>
      <c r="J587" s="395"/>
      <c r="K587" s="399">
        <v>-0.1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16" customFormat="1" ht="20.5" customHeight="1">
      <c r="B588" s="211"/>
      <c r="C588" s="388"/>
      <c r="D588" s="388"/>
      <c r="E588" s="389" t="s">
        <v>5</v>
      </c>
      <c r="F588" s="393" t="s">
        <v>624</v>
      </c>
      <c r="G588" s="394"/>
      <c r="H588" s="394"/>
      <c r="I588" s="394"/>
      <c r="J588" s="388"/>
      <c r="K588" s="392" t="s">
        <v>5</v>
      </c>
      <c r="L588" s="212"/>
      <c r="M588" s="212"/>
      <c r="N588" s="212"/>
      <c r="O588" s="212"/>
      <c r="P588" s="212"/>
      <c r="Q588" s="212"/>
      <c r="R588" s="215"/>
      <c r="T588" s="217"/>
      <c r="U588" s="212"/>
      <c r="V588" s="212"/>
      <c r="W588" s="212"/>
      <c r="X588" s="212"/>
      <c r="Y588" s="212"/>
      <c r="Z588" s="212"/>
      <c r="AA588" s="218"/>
      <c r="AT588" s="219" t="s">
        <v>168</v>
      </c>
      <c r="AU588" s="219" t="s">
        <v>114</v>
      </c>
      <c r="AV588" s="216" t="s">
        <v>83</v>
      </c>
      <c r="AW588" s="216" t="s">
        <v>33</v>
      </c>
      <c r="AX588" s="216" t="s">
        <v>75</v>
      </c>
      <c r="AY588" s="219" t="s">
        <v>160</v>
      </c>
    </row>
    <row r="589" spans="2:51" s="225" customFormat="1" ht="20.5" customHeight="1">
      <c r="B589" s="220"/>
      <c r="C589" s="395"/>
      <c r="D589" s="395"/>
      <c r="E589" s="396" t="s">
        <v>5</v>
      </c>
      <c r="F589" s="397" t="s">
        <v>840</v>
      </c>
      <c r="G589" s="398"/>
      <c r="H589" s="398"/>
      <c r="I589" s="398"/>
      <c r="J589" s="395"/>
      <c r="K589" s="399">
        <v>2.53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25" customFormat="1" ht="20.5" customHeight="1">
      <c r="B590" s="220"/>
      <c r="C590" s="395"/>
      <c r="D590" s="395"/>
      <c r="E590" s="396" t="s">
        <v>5</v>
      </c>
      <c r="F590" s="397" t="s">
        <v>841</v>
      </c>
      <c r="G590" s="398"/>
      <c r="H590" s="398"/>
      <c r="I590" s="398"/>
      <c r="J590" s="395"/>
      <c r="K590" s="399">
        <v>-0.1</v>
      </c>
      <c r="L590" s="221"/>
      <c r="M590" s="221"/>
      <c r="N590" s="221"/>
      <c r="O590" s="221"/>
      <c r="P590" s="221"/>
      <c r="Q590" s="221"/>
      <c r="R590" s="224"/>
      <c r="T590" s="226"/>
      <c r="U590" s="221"/>
      <c r="V590" s="221"/>
      <c r="W590" s="221"/>
      <c r="X590" s="221"/>
      <c r="Y590" s="221"/>
      <c r="Z590" s="221"/>
      <c r="AA590" s="227"/>
      <c r="AT590" s="228" t="s">
        <v>168</v>
      </c>
      <c r="AU590" s="228" t="s">
        <v>114</v>
      </c>
      <c r="AV590" s="225" t="s">
        <v>114</v>
      </c>
      <c r="AW590" s="225" t="s">
        <v>33</v>
      </c>
      <c r="AX590" s="225" t="s">
        <v>75</v>
      </c>
      <c r="AY590" s="228" t="s">
        <v>160</v>
      </c>
    </row>
    <row r="591" spans="2:51" s="216" customFormat="1" ht="20.5" customHeight="1">
      <c r="B591" s="211"/>
      <c r="C591" s="388"/>
      <c r="D591" s="388"/>
      <c r="E591" s="389" t="s">
        <v>5</v>
      </c>
      <c r="F591" s="393" t="s">
        <v>626</v>
      </c>
      <c r="G591" s="394"/>
      <c r="H591" s="394"/>
      <c r="I591" s="394"/>
      <c r="J591" s="388"/>
      <c r="K591" s="392" t="s">
        <v>5</v>
      </c>
      <c r="L591" s="212"/>
      <c r="M591" s="212"/>
      <c r="N591" s="212"/>
      <c r="O591" s="212"/>
      <c r="P591" s="212"/>
      <c r="Q591" s="212"/>
      <c r="R591" s="215"/>
      <c r="T591" s="217"/>
      <c r="U591" s="212"/>
      <c r="V591" s="212"/>
      <c r="W591" s="212"/>
      <c r="X591" s="212"/>
      <c r="Y591" s="212"/>
      <c r="Z591" s="212"/>
      <c r="AA591" s="218"/>
      <c r="AT591" s="219" t="s">
        <v>168</v>
      </c>
      <c r="AU591" s="219" t="s">
        <v>114</v>
      </c>
      <c r="AV591" s="216" t="s">
        <v>83</v>
      </c>
      <c r="AW591" s="216" t="s">
        <v>33</v>
      </c>
      <c r="AX591" s="216" t="s">
        <v>75</v>
      </c>
      <c r="AY591" s="219" t="s">
        <v>160</v>
      </c>
    </row>
    <row r="592" spans="2:51" s="225" customFormat="1" ht="20.5" customHeight="1">
      <c r="B592" s="220"/>
      <c r="C592" s="395"/>
      <c r="D592" s="395"/>
      <c r="E592" s="396" t="s">
        <v>5</v>
      </c>
      <c r="F592" s="397" t="s">
        <v>840</v>
      </c>
      <c r="G592" s="398"/>
      <c r="H592" s="398"/>
      <c r="I592" s="398"/>
      <c r="J592" s="395"/>
      <c r="K592" s="399">
        <v>2.53</v>
      </c>
      <c r="L592" s="221"/>
      <c r="M592" s="221"/>
      <c r="N592" s="221"/>
      <c r="O592" s="221"/>
      <c r="P592" s="221"/>
      <c r="Q592" s="221"/>
      <c r="R592" s="224"/>
      <c r="T592" s="226"/>
      <c r="U592" s="221"/>
      <c r="V592" s="221"/>
      <c r="W592" s="221"/>
      <c r="X592" s="221"/>
      <c r="Y592" s="221"/>
      <c r="Z592" s="221"/>
      <c r="AA592" s="227"/>
      <c r="AT592" s="228" t="s">
        <v>168</v>
      </c>
      <c r="AU592" s="228" t="s">
        <v>114</v>
      </c>
      <c r="AV592" s="225" t="s">
        <v>114</v>
      </c>
      <c r="AW592" s="225" t="s">
        <v>33</v>
      </c>
      <c r="AX592" s="225" t="s">
        <v>75</v>
      </c>
      <c r="AY592" s="228" t="s">
        <v>160</v>
      </c>
    </row>
    <row r="593" spans="2:51" s="225" customFormat="1" ht="20.5" customHeight="1">
      <c r="B593" s="220"/>
      <c r="C593" s="395"/>
      <c r="D593" s="395"/>
      <c r="E593" s="396" t="s">
        <v>5</v>
      </c>
      <c r="F593" s="397" t="s">
        <v>841</v>
      </c>
      <c r="G593" s="398"/>
      <c r="H593" s="398"/>
      <c r="I593" s="398"/>
      <c r="J593" s="395"/>
      <c r="K593" s="399">
        <v>-0.1</v>
      </c>
      <c r="L593" s="221"/>
      <c r="M593" s="221"/>
      <c r="N593" s="221"/>
      <c r="O593" s="221"/>
      <c r="P593" s="221"/>
      <c r="Q593" s="221"/>
      <c r="R593" s="224"/>
      <c r="T593" s="226"/>
      <c r="U593" s="221"/>
      <c r="V593" s="221"/>
      <c r="W593" s="221"/>
      <c r="X593" s="221"/>
      <c r="Y593" s="221"/>
      <c r="Z593" s="221"/>
      <c r="AA593" s="227"/>
      <c r="AT593" s="228" t="s">
        <v>168</v>
      </c>
      <c r="AU593" s="228" t="s">
        <v>114</v>
      </c>
      <c r="AV593" s="225" t="s">
        <v>114</v>
      </c>
      <c r="AW593" s="225" t="s">
        <v>33</v>
      </c>
      <c r="AX593" s="225" t="s">
        <v>75</v>
      </c>
      <c r="AY593" s="228" t="s">
        <v>160</v>
      </c>
    </row>
    <row r="594" spans="2:51" s="216" customFormat="1" ht="20.5" customHeight="1">
      <c r="B594" s="211"/>
      <c r="C594" s="388"/>
      <c r="D594" s="388"/>
      <c r="E594" s="389" t="s">
        <v>5</v>
      </c>
      <c r="F594" s="393" t="s">
        <v>628</v>
      </c>
      <c r="G594" s="394"/>
      <c r="H594" s="394"/>
      <c r="I594" s="394"/>
      <c r="J594" s="388"/>
      <c r="K594" s="392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25" customFormat="1" ht="20.5" customHeight="1">
      <c r="B595" s="220"/>
      <c r="C595" s="395"/>
      <c r="D595" s="395"/>
      <c r="E595" s="396" t="s">
        <v>5</v>
      </c>
      <c r="F595" s="397" t="s">
        <v>840</v>
      </c>
      <c r="G595" s="398"/>
      <c r="H595" s="398"/>
      <c r="I595" s="398"/>
      <c r="J595" s="395"/>
      <c r="K595" s="399">
        <v>2.53</v>
      </c>
      <c r="L595" s="221"/>
      <c r="M595" s="221"/>
      <c r="N595" s="221"/>
      <c r="O595" s="221"/>
      <c r="P595" s="221"/>
      <c r="Q595" s="221"/>
      <c r="R595" s="224"/>
      <c r="T595" s="226"/>
      <c r="U595" s="221"/>
      <c r="V595" s="221"/>
      <c r="W595" s="221"/>
      <c r="X595" s="221"/>
      <c r="Y595" s="221"/>
      <c r="Z595" s="221"/>
      <c r="AA595" s="227"/>
      <c r="AT595" s="228" t="s">
        <v>168</v>
      </c>
      <c r="AU595" s="228" t="s">
        <v>114</v>
      </c>
      <c r="AV595" s="225" t="s">
        <v>114</v>
      </c>
      <c r="AW595" s="225" t="s">
        <v>33</v>
      </c>
      <c r="AX595" s="225" t="s">
        <v>75</v>
      </c>
      <c r="AY595" s="228" t="s">
        <v>160</v>
      </c>
    </row>
    <row r="596" spans="2:51" s="225" customFormat="1" ht="20.5" customHeight="1">
      <c r="B596" s="220"/>
      <c r="C596" s="395"/>
      <c r="D596" s="395"/>
      <c r="E596" s="396" t="s">
        <v>5</v>
      </c>
      <c r="F596" s="397" t="s">
        <v>841</v>
      </c>
      <c r="G596" s="398"/>
      <c r="H596" s="398"/>
      <c r="I596" s="398"/>
      <c r="J596" s="395"/>
      <c r="K596" s="399">
        <v>-0.1</v>
      </c>
      <c r="L596" s="221"/>
      <c r="M596" s="221"/>
      <c r="N596" s="221"/>
      <c r="O596" s="221"/>
      <c r="P596" s="221"/>
      <c r="Q596" s="221"/>
      <c r="R596" s="224"/>
      <c r="T596" s="226"/>
      <c r="U596" s="221"/>
      <c r="V596" s="221"/>
      <c r="W596" s="221"/>
      <c r="X596" s="221"/>
      <c r="Y596" s="221"/>
      <c r="Z596" s="221"/>
      <c r="AA596" s="227"/>
      <c r="AT596" s="228" t="s">
        <v>168</v>
      </c>
      <c r="AU596" s="228" t="s">
        <v>114</v>
      </c>
      <c r="AV596" s="225" t="s">
        <v>114</v>
      </c>
      <c r="AW596" s="225" t="s">
        <v>33</v>
      </c>
      <c r="AX596" s="225" t="s">
        <v>75</v>
      </c>
      <c r="AY596" s="228" t="s">
        <v>160</v>
      </c>
    </row>
    <row r="597" spans="2:51" s="216" customFormat="1" ht="20.5" customHeight="1">
      <c r="B597" s="211"/>
      <c r="C597" s="388"/>
      <c r="D597" s="388"/>
      <c r="E597" s="389" t="s">
        <v>5</v>
      </c>
      <c r="F597" s="393" t="s">
        <v>630</v>
      </c>
      <c r="G597" s="394"/>
      <c r="H597" s="394"/>
      <c r="I597" s="394"/>
      <c r="J597" s="388"/>
      <c r="K597" s="392" t="s">
        <v>5</v>
      </c>
      <c r="L597" s="212"/>
      <c r="M597" s="212"/>
      <c r="N597" s="212"/>
      <c r="O597" s="212"/>
      <c r="P597" s="212"/>
      <c r="Q597" s="212"/>
      <c r="R597" s="215"/>
      <c r="T597" s="217"/>
      <c r="U597" s="212"/>
      <c r="V597" s="212"/>
      <c r="W597" s="212"/>
      <c r="X597" s="212"/>
      <c r="Y597" s="212"/>
      <c r="Z597" s="212"/>
      <c r="AA597" s="218"/>
      <c r="AT597" s="219" t="s">
        <v>168</v>
      </c>
      <c r="AU597" s="219" t="s">
        <v>114</v>
      </c>
      <c r="AV597" s="216" t="s">
        <v>83</v>
      </c>
      <c r="AW597" s="216" t="s">
        <v>33</v>
      </c>
      <c r="AX597" s="216" t="s">
        <v>75</v>
      </c>
      <c r="AY597" s="219" t="s">
        <v>160</v>
      </c>
    </row>
    <row r="598" spans="2:51" s="225" customFormat="1" ht="20.5" customHeight="1">
      <c r="B598" s="220"/>
      <c r="C598" s="395"/>
      <c r="D598" s="395"/>
      <c r="E598" s="396" t="s">
        <v>5</v>
      </c>
      <c r="F598" s="397" t="s">
        <v>840</v>
      </c>
      <c r="G598" s="398"/>
      <c r="H598" s="398"/>
      <c r="I598" s="398"/>
      <c r="J598" s="395"/>
      <c r="K598" s="399">
        <v>2.53</v>
      </c>
      <c r="L598" s="221"/>
      <c r="M598" s="221"/>
      <c r="N598" s="221"/>
      <c r="O598" s="221"/>
      <c r="P598" s="221"/>
      <c r="Q598" s="221"/>
      <c r="R598" s="224"/>
      <c r="T598" s="226"/>
      <c r="U598" s="221"/>
      <c r="V598" s="221"/>
      <c r="W598" s="221"/>
      <c r="X598" s="221"/>
      <c r="Y598" s="221"/>
      <c r="Z598" s="221"/>
      <c r="AA598" s="227"/>
      <c r="AT598" s="228" t="s">
        <v>168</v>
      </c>
      <c r="AU598" s="228" t="s">
        <v>114</v>
      </c>
      <c r="AV598" s="225" t="s">
        <v>114</v>
      </c>
      <c r="AW598" s="225" t="s">
        <v>33</v>
      </c>
      <c r="AX598" s="225" t="s">
        <v>75</v>
      </c>
      <c r="AY598" s="228" t="s">
        <v>160</v>
      </c>
    </row>
    <row r="599" spans="2:51" s="225" customFormat="1" ht="20.5" customHeight="1">
      <c r="B599" s="220"/>
      <c r="C599" s="395"/>
      <c r="D599" s="395"/>
      <c r="E599" s="396" t="s">
        <v>5</v>
      </c>
      <c r="F599" s="397" t="s">
        <v>841</v>
      </c>
      <c r="G599" s="398"/>
      <c r="H599" s="398"/>
      <c r="I599" s="398"/>
      <c r="J599" s="395"/>
      <c r="K599" s="399">
        <v>-0.1</v>
      </c>
      <c r="L599" s="221"/>
      <c r="M599" s="221"/>
      <c r="N599" s="221"/>
      <c r="O599" s="221"/>
      <c r="P599" s="221"/>
      <c r="Q599" s="221"/>
      <c r="R599" s="224"/>
      <c r="T599" s="226"/>
      <c r="U599" s="221"/>
      <c r="V599" s="221"/>
      <c r="W599" s="221"/>
      <c r="X599" s="221"/>
      <c r="Y599" s="221"/>
      <c r="Z599" s="221"/>
      <c r="AA599" s="227"/>
      <c r="AT599" s="228" t="s">
        <v>168</v>
      </c>
      <c r="AU599" s="228" t="s">
        <v>114</v>
      </c>
      <c r="AV599" s="225" t="s">
        <v>114</v>
      </c>
      <c r="AW599" s="225" t="s">
        <v>33</v>
      </c>
      <c r="AX599" s="225" t="s">
        <v>75</v>
      </c>
      <c r="AY599" s="228" t="s">
        <v>160</v>
      </c>
    </row>
    <row r="600" spans="2:51" s="216" customFormat="1" ht="20.5" customHeight="1">
      <c r="B600" s="211"/>
      <c r="C600" s="388"/>
      <c r="D600" s="388"/>
      <c r="E600" s="389" t="s">
        <v>5</v>
      </c>
      <c r="F600" s="393" t="s">
        <v>631</v>
      </c>
      <c r="G600" s="394"/>
      <c r="H600" s="394"/>
      <c r="I600" s="394"/>
      <c r="J600" s="388"/>
      <c r="K600" s="392" t="s">
        <v>5</v>
      </c>
      <c r="L600" s="212"/>
      <c r="M600" s="212"/>
      <c r="N600" s="212"/>
      <c r="O600" s="212"/>
      <c r="P600" s="212"/>
      <c r="Q600" s="212"/>
      <c r="R600" s="215"/>
      <c r="T600" s="217"/>
      <c r="U600" s="212"/>
      <c r="V600" s="212"/>
      <c r="W600" s="212"/>
      <c r="X600" s="212"/>
      <c r="Y600" s="212"/>
      <c r="Z600" s="212"/>
      <c r="AA600" s="218"/>
      <c r="AT600" s="219" t="s">
        <v>168</v>
      </c>
      <c r="AU600" s="219" t="s">
        <v>114</v>
      </c>
      <c r="AV600" s="216" t="s">
        <v>83</v>
      </c>
      <c r="AW600" s="216" t="s">
        <v>33</v>
      </c>
      <c r="AX600" s="216" t="s">
        <v>75</v>
      </c>
      <c r="AY600" s="219" t="s">
        <v>160</v>
      </c>
    </row>
    <row r="601" spans="2:51" s="225" customFormat="1" ht="20.5" customHeight="1">
      <c r="B601" s="220"/>
      <c r="C601" s="395"/>
      <c r="D601" s="395"/>
      <c r="E601" s="396" t="s">
        <v>5</v>
      </c>
      <c r="F601" s="397" t="s">
        <v>840</v>
      </c>
      <c r="G601" s="398"/>
      <c r="H601" s="398"/>
      <c r="I601" s="398"/>
      <c r="J601" s="395"/>
      <c r="K601" s="399">
        <v>2.53</v>
      </c>
      <c r="L601" s="221"/>
      <c r="M601" s="221"/>
      <c r="N601" s="221"/>
      <c r="O601" s="221"/>
      <c r="P601" s="221"/>
      <c r="Q601" s="221"/>
      <c r="R601" s="224"/>
      <c r="T601" s="226"/>
      <c r="U601" s="221"/>
      <c r="V601" s="221"/>
      <c r="W601" s="221"/>
      <c r="X601" s="221"/>
      <c r="Y601" s="221"/>
      <c r="Z601" s="221"/>
      <c r="AA601" s="227"/>
      <c r="AT601" s="228" t="s">
        <v>168</v>
      </c>
      <c r="AU601" s="228" t="s">
        <v>114</v>
      </c>
      <c r="AV601" s="225" t="s">
        <v>114</v>
      </c>
      <c r="AW601" s="225" t="s">
        <v>33</v>
      </c>
      <c r="AX601" s="225" t="s">
        <v>75</v>
      </c>
      <c r="AY601" s="228" t="s">
        <v>160</v>
      </c>
    </row>
    <row r="602" spans="2:51" s="225" customFormat="1" ht="20.5" customHeight="1">
      <c r="B602" s="220"/>
      <c r="C602" s="395"/>
      <c r="D602" s="395"/>
      <c r="E602" s="396" t="s">
        <v>5</v>
      </c>
      <c r="F602" s="397" t="s">
        <v>841</v>
      </c>
      <c r="G602" s="398"/>
      <c r="H602" s="398"/>
      <c r="I602" s="398"/>
      <c r="J602" s="395"/>
      <c r="K602" s="399">
        <v>-0.1</v>
      </c>
      <c r="L602" s="221"/>
      <c r="M602" s="221"/>
      <c r="N602" s="221"/>
      <c r="O602" s="221"/>
      <c r="P602" s="221"/>
      <c r="Q602" s="221"/>
      <c r="R602" s="224"/>
      <c r="T602" s="226"/>
      <c r="U602" s="221"/>
      <c r="V602" s="221"/>
      <c r="W602" s="221"/>
      <c r="X602" s="221"/>
      <c r="Y602" s="221"/>
      <c r="Z602" s="221"/>
      <c r="AA602" s="227"/>
      <c r="AT602" s="228" t="s">
        <v>168</v>
      </c>
      <c r="AU602" s="228" t="s">
        <v>114</v>
      </c>
      <c r="AV602" s="225" t="s">
        <v>114</v>
      </c>
      <c r="AW602" s="225" t="s">
        <v>33</v>
      </c>
      <c r="AX602" s="225" t="s">
        <v>75</v>
      </c>
      <c r="AY602" s="228" t="s">
        <v>160</v>
      </c>
    </row>
    <row r="603" spans="2:51" s="216" customFormat="1" ht="20.5" customHeight="1">
      <c r="B603" s="211"/>
      <c r="C603" s="388"/>
      <c r="D603" s="388"/>
      <c r="E603" s="389" t="s">
        <v>5</v>
      </c>
      <c r="F603" s="393" t="s">
        <v>633</v>
      </c>
      <c r="G603" s="394"/>
      <c r="H603" s="394"/>
      <c r="I603" s="394"/>
      <c r="J603" s="388"/>
      <c r="K603" s="392" t="s">
        <v>5</v>
      </c>
      <c r="L603" s="212"/>
      <c r="M603" s="212"/>
      <c r="N603" s="212"/>
      <c r="O603" s="212"/>
      <c r="P603" s="212"/>
      <c r="Q603" s="212"/>
      <c r="R603" s="215"/>
      <c r="T603" s="217"/>
      <c r="U603" s="212"/>
      <c r="V603" s="212"/>
      <c r="W603" s="212"/>
      <c r="X603" s="212"/>
      <c r="Y603" s="212"/>
      <c r="Z603" s="212"/>
      <c r="AA603" s="218"/>
      <c r="AT603" s="219" t="s">
        <v>168</v>
      </c>
      <c r="AU603" s="219" t="s">
        <v>114</v>
      </c>
      <c r="AV603" s="216" t="s">
        <v>83</v>
      </c>
      <c r="AW603" s="216" t="s">
        <v>33</v>
      </c>
      <c r="AX603" s="216" t="s">
        <v>75</v>
      </c>
      <c r="AY603" s="219" t="s">
        <v>160</v>
      </c>
    </row>
    <row r="604" spans="2:51" s="225" customFormat="1" ht="20.5" customHeight="1">
      <c r="B604" s="220"/>
      <c r="C604" s="395"/>
      <c r="D604" s="395"/>
      <c r="E604" s="396" t="s">
        <v>5</v>
      </c>
      <c r="F604" s="397" t="s">
        <v>842</v>
      </c>
      <c r="G604" s="398"/>
      <c r="H604" s="398"/>
      <c r="I604" s="398"/>
      <c r="J604" s="395"/>
      <c r="K604" s="399">
        <v>6.072</v>
      </c>
      <c r="L604" s="221"/>
      <c r="M604" s="221"/>
      <c r="N604" s="221"/>
      <c r="O604" s="221"/>
      <c r="P604" s="221"/>
      <c r="Q604" s="221"/>
      <c r="R604" s="224"/>
      <c r="T604" s="226"/>
      <c r="U604" s="221"/>
      <c r="V604" s="221"/>
      <c r="W604" s="221"/>
      <c r="X604" s="221"/>
      <c r="Y604" s="221"/>
      <c r="Z604" s="221"/>
      <c r="AA604" s="227"/>
      <c r="AT604" s="228" t="s">
        <v>168</v>
      </c>
      <c r="AU604" s="228" t="s">
        <v>114</v>
      </c>
      <c r="AV604" s="225" t="s">
        <v>114</v>
      </c>
      <c r="AW604" s="225" t="s">
        <v>33</v>
      </c>
      <c r="AX604" s="225" t="s">
        <v>75</v>
      </c>
      <c r="AY604" s="228" t="s">
        <v>160</v>
      </c>
    </row>
    <row r="605" spans="2:51" s="225" customFormat="1" ht="20.5" customHeight="1">
      <c r="B605" s="220"/>
      <c r="C605" s="395"/>
      <c r="D605" s="395"/>
      <c r="E605" s="396" t="s">
        <v>5</v>
      </c>
      <c r="F605" s="397" t="s">
        <v>843</v>
      </c>
      <c r="G605" s="398"/>
      <c r="H605" s="398"/>
      <c r="I605" s="398"/>
      <c r="J605" s="395"/>
      <c r="K605" s="399">
        <v>-0.241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16" customFormat="1" ht="20.5" customHeight="1">
      <c r="B606" s="211"/>
      <c r="C606" s="388"/>
      <c r="D606" s="388"/>
      <c r="E606" s="389" t="s">
        <v>5</v>
      </c>
      <c r="F606" s="393" t="s">
        <v>635</v>
      </c>
      <c r="G606" s="394"/>
      <c r="H606" s="394"/>
      <c r="I606" s="394"/>
      <c r="J606" s="388"/>
      <c r="K606" s="392" t="s">
        <v>5</v>
      </c>
      <c r="L606" s="212"/>
      <c r="M606" s="212"/>
      <c r="N606" s="212"/>
      <c r="O606" s="212"/>
      <c r="P606" s="212"/>
      <c r="Q606" s="212"/>
      <c r="R606" s="215"/>
      <c r="T606" s="217"/>
      <c r="U606" s="212"/>
      <c r="V606" s="212"/>
      <c r="W606" s="212"/>
      <c r="X606" s="212"/>
      <c r="Y606" s="212"/>
      <c r="Z606" s="212"/>
      <c r="AA606" s="218"/>
      <c r="AT606" s="219" t="s">
        <v>168</v>
      </c>
      <c r="AU606" s="219" t="s">
        <v>114</v>
      </c>
      <c r="AV606" s="216" t="s">
        <v>83</v>
      </c>
      <c r="AW606" s="216" t="s">
        <v>33</v>
      </c>
      <c r="AX606" s="216" t="s">
        <v>75</v>
      </c>
      <c r="AY606" s="219" t="s">
        <v>160</v>
      </c>
    </row>
    <row r="607" spans="2:51" s="225" customFormat="1" ht="20.5" customHeight="1">
      <c r="B607" s="220"/>
      <c r="C607" s="395"/>
      <c r="D607" s="395"/>
      <c r="E607" s="396" t="s">
        <v>5</v>
      </c>
      <c r="F607" s="397" t="s">
        <v>840</v>
      </c>
      <c r="G607" s="398"/>
      <c r="H607" s="398"/>
      <c r="I607" s="398"/>
      <c r="J607" s="395"/>
      <c r="K607" s="399">
        <v>2.53</v>
      </c>
      <c r="L607" s="221"/>
      <c r="M607" s="221"/>
      <c r="N607" s="221"/>
      <c r="O607" s="221"/>
      <c r="P607" s="221"/>
      <c r="Q607" s="221"/>
      <c r="R607" s="224"/>
      <c r="T607" s="226"/>
      <c r="U607" s="221"/>
      <c r="V607" s="221"/>
      <c r="W607" s="221"/>
      <c r="X607" s="221"/>
      <c r="Y607" s="221"/>
      <c r="Z607" s="221"/>
      <c r="AA607" s="227"/>
      <c r="AT607" s="228" t="s">
        <v>168</v>
      </c>
      <c r="AU607" s="228" t="s">
        <v>114</v>
      </c>
      <c r="AV607" s="225" t="s">
        <v>114</v>
      </c>
      <c r="AW607" s="225" t="s">
        <v>33</v>
      </c>
      <c r="AX607" s="225" t="s">
        <v>75</v>
      </c>
      <c r="AY607" s="228" t="s">
        <v>160</v>
      </c>
    </row>
    <row r="608" spans="2:51" s="225" customFormat="1" ht="20.5" customHeight="1">
      <c r="B608" s="220"/>
      <c r="C608" s="395"/>
      <c r="D608" s="395"/>
      <c r="E608" s="396" t="s">
        <v>5</v>
      </c>
      <c r="F608" s="397" t="s">
        <v>841</v>
      </c>
      <c r="G608" s="398"/>
      <c r="H608" s="398"/>
      <c r="I608" s="398"/>
      <c r="J608" s="395"/>
      <c r="K608" s="399">
        <v>-0.1</v>
      </c>
      <c r="L608" s="221"/>
      <c r="M608" s="221"/>
      <c r="N608" s="221"/>
      <c r="O608" s="221"/>
      <c r="P608" s="221"/>
      <c r="Q608" s="221"/>
      <c r="R608" s="224"/>
      <c r="T608" s="226"/>
      <c r="U608" s="221"/>
      <c r="V608" s="221"/>
      <c r="W608" s="221"/>
      <c r="X608" s="221"/>
      <c r="Y608" s="221"/>
      <c r="Z608" s="221"/>
      <c r="AA608" s="227"/>
      <c r="AT608" s="228" t="s">
        <v>168</v>
      </c>
      <c r="AU608" s="228" t="s">
        <v>114</v>
      </c>
      <c r="AV608" s="225" t="s">
        <v>114</v>
      </c>
      <c r="AW608" s="225" t="s">
        <v>33</v>
      </c>
      <c r="AX608" s="225" t="s">
        <v>75</v>
      </c>
      <c r="AY608" s="228" t="s">
        <v>160</v>
      </c>
    </row>
    <row r="609" spans="2:51" s="216" customFormat="1" ht="20.5" customHeight="1">
      <c r="B609" s="211"/>
      <c r="C609" s="388"/>
      <c r="D609" s="388"/>
      <c r="E609" s="389" t="s">
        <v>5</v>
      </c>
      <c r="F609" s="393" t="s">
        <v>637</v>
      </c>
      <c r="G609" s="394"/>
      <c r="H609" s="394"/>
      <c r="I609" s="394"/>
      <c r="J609" s="388"/>
      <c r="K609" s="392" t="s">
        <v>5</v>
      </c>
      <c r="L609" s="212"/>
      <c r="M609" s="212"/>
      <c r="N609" s="212"/>
      <c r="O609" s="212"/>
      <c r="P609" s="212"/>
      <c r="Q609" s="212"/>
      <c r="R609" s="215"/>
      <c r="T609" s="217"/>
      <c r="U609" s="212"/>
      <c r="V609" s="212"/>
      <c r="W609" s="212"/>
      <c r="X609" s="212"/>
      <c r="Y609" s="212"/>
      <c r="Z609" s="212"/>
      <c r="AA609" s="218"/>
      <c r="AT609" s="219" t="s">
        <v>168</v>
      </c>
      <c r="AU609" s="219" t="s">
        <v>114</v>
      </c>
      <c r="AV609" s="216" t="s">
        <v>83</v>
      </c>
      <c r="AW609" s="216" t="s">
        <v>33</v>
      </c>
      <c r="AX609" s="216" t="s">
        <v>75</v>
      </c>
      <c r="AY609" s="219" t="s">
        <v>160</v>
      </c>
    </row>
    <row r="610" spans="2:51" s="225" customFormat="1" ht="20.5" customHeight="1">
      <c r="B610" s="220"/>
      <c r="C610" s="395"/>
      <c r="D610" s="395"/>
      <c r="E610" s="396" t="s">
        <v>5</v>
      </c>
      <c r="F610" s="397" t="s">
        <v>844</v>
      </c>
      <c r="G610" s="398"/>
      <c r="H610" s="398"/>
      <c r="I610" s="398"/>
      <c r="J610" s="395"/>
      <c r="K610" s="399">
        <v>3.036</v>
      </c>
      <c r="L610" s="221"/>
      <c r="M610" s="221"/>
      <c r="N610" s="221"/>
      <c r="O610" s="221"/>
      <c r="P610" s="221"/>
      <c r="Q610" s="221"/>
      <c r="R610" s="224"/>
      <c r="T610" s="226"/>
      <c r="U610" s="221"/>
      <c r="V610" s="221"/>
      <c r="W610" s="221"/>
      <c r="X610" s="221"/>
      <c r="Y610" s="221"/>
      <c r="Z610" s="221"/>
      <c r="AA610" s="227"/>
      <c r="AT610" s="228" t="s">
        <v>168</v>
      </c>
      <c r="AU610" s="228" t="s">
        <v>114</v>
      </c>
      <c r="AV610" s="225" t="s">
        <v>114</v>
      </c>
      <c r="AW610" s="225" t="s">
        <v>33</v>
      </c>
      <c r="AX610" s="225" t="s">
        <v>75</v>
      </c>
      <c r="AY610" s="228" t="s">
        <v>160</v>
      </c>
    </row>
    <row r="611" spans="2:51" s="225" customFormat="1" ht="20.5" customHeight="1">
      <c r="B611" s="220"/>
      <c r="C611" s="395"/>
      <c r="D611" s="395"/>
      <c r="E611" s="396" t="s">
        <v>5</v>
      </c>
      <c r="F611" s="397" t="s">
        <v>845</v>
      </c>
      <c r="G611" s="398"/>
      <c r="H611" s="398"/>
      <c r="I611" s="398"/>
      <c r="J611" s="395"/>
      <c r="K611" s="399">
        <v>-0.121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16" customFormat="1" ht="20.5" customHeight="1">
      <c r="B612" s="211"/>
      <c r="C612" s="388"/>
      <c r="D612" s="388"/>
      <c r="E612" s="389" t="s">
        <v>5</v>
      </c>
      <c r="F612" s="393" t="s">
        <v>639</v>
      </c>
      <c r="G612" s="394"/>
      <c r="H612" s="394"/>
      <c r="I612" s="394"/>
      <c r="J612" s="388"/>
      <c r="K612" s="392" t="s">
        <v>5</v>
      </c>
      <c r="L612" s="212"/>
      <c r="M612" s="212"/>
      <c r="N612" s="212"/>
      <c r="O612" s="212"/>
      <c r="P612" s="212"/>
      <c r="Q612" s="212"/>
      <c r="R612" s="215"/>
      <c r="T612" s="217"/>
      <c r="U612" s="212"/>
      <c r="V612" s="212"/>
      <c r="W612" s="212"/>
      <c r="X612" s="212"/>
      <c r="Y612" s="212"/>
      <c r="Z612" s="212"/>
      <c r="AA612" s="218"/>
      <c r="AT612" s="219" t="s">
        <v>168</v>
      </c>
      <c r="AU612" s="219" t="s">
        <v>114</v>
      </c>
      <c r="AV612" s="216" t="s">
        <v>83</v>
      </c>
      <c r="AW612" s="216" t="s">
        <v>33</v>
      </c>
      <c r="AX612" s="216" t="s">
        <v>75</v>
      </c>
      <c r="AY612" s="219" t="s">
        <v>160</v>
      </c>
    </row>
    <row r="613" spans="2:51" s="225" customFormat="1" ht="20.5" customHeight="1">
      <c r="B613" s="220"/>
      <c r="C613" s="395"/>
      <c r="D613" s="395"/>
      <c r="E613" s="396" t="s">
        <v>5</v>
      </c>
      <c r="F613" s="397" t="s">
        <v>840</v>
      </c>
      <c r="G613" s="398"/>
      <c r="H613" s="398"/>
      <c r="I613" s="398"/>
      <c r="J613" s="395"/>
      <c r="K613" s="399">
        <v>2.53</v>
      </c>
      <c r="L613" s="221"/>
      <c r="M613" s="221"/>
      <c r="N613" s="221"/>
      <c r="O613" s="221"/>
      <c r="P613" s="221"/>
      <c r="Q613" s="221"/>
      <c r="R613" s="224"/>
      <c r="T613" s="226"/>
      <c r="U613" s="221"/>
      <c r="V613" s="221"/>
      <c r="W613" s="221"/>
      <c r="X613" s="221"/>
      <c r="Y613" s="221"/>
      <c r="Z613" s="221"/>
      <c r="AA613" s="227"/>
      <c r="AT613" s="228" t="s">
        <v>168</v>
      </c>
      <c r="AU613" s="228" t="s">
        <v>114</v>
      </c>
      <c r="AV613" s="225" t="s">
        <v>114</v>
      </c>
      <c r="AW613" s="225" t="s">
        <v>33</v>
      </c>
      <c r="AX613" s="225" t="s">
        <v>75</v>
      </c>
      <c r="AY613" s="228" t="s">
        <v>160</v>
      </c>
    </row>
    <row r="614" spans="2:51" s="225" customFormat="1" ht="20.5" customHeight="1">
      <c r="B614" s="220"/>
      <c r="C614" s="395"/>
      <c r="D614" s="395"/>
      <c r="E614" s="396" t="s">
        <v>5</v>
      </c>
      <c r="F614" s="397" t="s">
        <v>841</v>
      </c>
      <c r="G614" s="398"/>
      <c r="H614" s="398"/>
      <c r="I614" s="398"/>
      <c r="J614" s="395"/>
      <c r="K614" s="399">
        <v>-0.1</v>
      </c>
      <c r="L614" s="221"/>
      <c r="M614" s="221"/>
      <c r="N614" s="221"/>
      <c r="O614" s="221"/>
      <c r="P614" s="221"/>
      <c r="Q614" s="221"/>
      <c r="R614" s="224"/>
      <c r="T614" s="226"/>
      <c r="U614" s="221"/>
      <c r="V614" s="221"/>
      <c r="W614" s="221"/>
      <c r="X614" s="221"/>
      <c r="Y614" s="221"/>
      <c r="Z614" s="221"/>
      <c r="AA614" s="227"/>
      <c r="AT614" s="228" t="s">
        <v>168</v>
      </c>
      <c r="AU614" s="228" t="s">
        <v>114</v>
      </c>
      <c r="AV614" s="225" t="s">
        <v>114</v>
      </c>
      <c r="AW614" s="225" t="s">
        <v>33</v>
      </c>
      <c r="AX614" s="225" t="s">
        <v>75</v>
      </c>
      <c r="AY614" s="228" t="s">
        <v>160</v>
      </c>
    </row>
    <row r="615" spans="2:51" s="216" customFormat="1" ht="20.5" customHeight="1">
      <c r="B615" s="211"/>
      <c r="C615" s="388"/>
      <c r="D615" s="388"/>
      <c r="E615" s="389" t="s">
        <v>5</v>
      </c>
      <c r="F615" s="393" t="s">
        <v>641</v>
      </c>
      <c r="G615" s="394"/>
      <c r="H615" s="394"/>
      <c r="I615" s="394"/>
      <c r="J615" s="388"/>
      <c r="K615" s="392" t="s">
        <v>5</v>
      </c>
      <c r="L615" s="212"/>
      <c r="M615" s="212"/>
      <c r="N615" s="212"/>
      <c r="O615" s="212"/>
      <c r="P615" s="212"/>
      <c r="Q615" s="212"/>
      <c r="R615" s="215"/>
      <c r="T615" s="217"/>
      <c r="U615" s="212"/>
      <c r="V615" s="212"/>
      <c r="W615" s="212"/>
      <c r="X615" s="212"/>
      <c r="Y615" s="212"/>
      <c r="Z615" s="212"/>
      <c r="AA615" s="218"/>
      <c r="AT615" s="219" t="s">
        <v>168</v>
      </c>
      <c r="AU615" s="219" t="s">
        <v>114</v>
      </c>
      <c r="AV615" s="216" t="s">
        <v>83</v>
      </c>
      <c r="AW615" s="216" t="s">
        <v>33</v>
      </c>
      <c r="AX615" s="216" t="s">
        <v>75</v>
      </c>
      <c r="AY615" s="219" t="s">
        <v>160</v>
      </c>
    </row>
    <row r="616" spans="2:51" s="225" customFormat="1" ht="20.5" customHeight="1">
      <c r="B616" s="220"/>
      <c r="C616" s="395"/>
      <c r="D616" s="395"/>
      <c r="E616" s="396" t="s">
        <v>5</v>
      </c>
      <c r="F616" s="397" t="s">
        <v>840</v>
      </c>
      <c r="G616" s="398"/>
      <c r="H616" s="398"/>
      <c r="I616" s="398"/>
      <c r="J616" s="395"/>
      <c r="K616" s="399">
        <v>2.53</v>
      </c>
      <c r="L616" s="221"/>
      <c r="M616" s="221"/>
      <c r="N616" s="221"/>
      <c r="O616" s="221"/>
      <c r="P616" s="221"/>
      <c r="Q616" s="221"/>
      <c r="R616" s="224"/>
      <c r="T616" s="226"/>
      <c r="U616" s="221"/>
      <c r="V616" s="221"/>
      <c r="W616" s="221"/>
      <c r="X616" s="221"/>
      <c r="Y616" s="221"/>
      <c r="Z616" s="221"/>
      <c r="AA616" s="227"/>
      <c r="AT616" s="228" t="s">
        <v>168</v>
      </c>
      <c r="AU616" s="228" t="s">
        <v>114</v>
      </c>
      <c r="AV616" s="225" t="s">
        <v>114</v>
      </c>
      <c r="AW616" s="225" t="s">
        <v>33</v>
      </c>
      <c r="AX616" s="225" t="s">
        <v>75</v>
      </c>
      <c r="AY616" s="228" t="s">
        <v>160</v>
      </c>
    </row>
    <row r="617" spans="2:51" s="225" customFormat="1" ht="20.5" customHeight="1">
      <c r="B617" s="220"/>
      <c r="C617" s="395"/>
      <c r="D617" s="395"/>
      <c r="E617" s="396" t="s">
        <v>5</v>
      </c>
      <c r="F617" s="397" t="s">
        <v>841</v>
      </c>
      <c r="G617" s="398"/>
      <c r="H617" s="398"/>
      <c r="I617" s="398"/>
      <c r="J617" s="395"/>
      <c r="K617" s="399">
        <v>-0.1</v>
      </c>
      <c r="L617" s="221"/>
      <c r="M617" s="221"/>
      <c r="N617" s="221"/>
      <c r="O617" s="221"/>
      <c r="P617" s="221"/>
      <c r="Q617" s="221"/>
      <c r="R617" s="224"/>
      <c r="T617" s="226"/>
      <c r="U617" s="221"/>
      <c r="V617" s="221"/>
      <c r="W617" s="221"/>
      <c r="X617" s="221"/>
      <c r="Y617" s="221"/>
      <c r="Z617" s="221"/>
      <c r="AA617" s="227"/>
      <c r="AT617" s="228" t="s">
        <v>168</v>
      </c>
      <c r="AU617" s="228" t="s">
        <v>114</v>
      </c>
      <c r="AV617" s="225" t="s">
        <v>114</v>
      </c>
      <c r="AW617" s="225" t="s">
        <v>33</v>
      </c>
      <c r="AX617" s="225" t="s">
        <v>75</v>
      </c>
      <c r="AY617" s="228" t="s">
        <v>160</v>
      </c>
    </row>
    <row r="618" spans="2:51" s="216" customFormat="1" ht="20.5" customHeight="1">
      <c r="B618" s="211"/>
      <c r="C618" s="388"/>
      <c r="D618" s="388"/>
      <c r="E618" s="389" t="s">
        <v>5</v>
      </c>
      <c r="F618" s="393" t="s">
        <v>642</v>
      </c>
      <c r="G618" s="394"/>
      <c r="H618" s="394"/>
      <c r="I618" s="394"/>
      <c r="J618" s="388"/>
      <c r="K618" s="392" t="s">
        <v>5</v>
      </c>
      <c r="L618" s="212"/>
      <c r="M618" s="212"/>
      <c r="N618" s="212"/>
      <c r="O618" s="212"/>
      <c r="P618" s="212"/>
      <c r="Q618" s="212"/>
      <c r="R618" s="215"/>
      <c r="T618" s="217"/>
      <c r="U618" s="212"/>
      <c r="V618" s="212"/>
      <c r="W618" s="212"/>
      <c r="X618" s="212"/>
      <c r="Y618" s="212"/>
      <c r="Z618" s="212"/>
      <c r="AA618" s="218"/>
      <c r="AT618" s="219" t="s">
        <v>168</v>
      </c>
      <c r="AU618" s="219" t="s">
        <v>114</v>
      </c>
      <c r="AV618" s="216" t="s">
        <v>83</v>
      </c>
      <c r="AW618" s="216" t="s">
        <v>33</v>
      </c>
      <c r="AX618" s="216" t="s">
        <v>75</v>
      </c>
      <c r="AY618" s="219" t="s">
        <v>160</v>
      </c>
    </row>
    <row r="619" spans="2:51" s="225" customFormat="1" ht="20.5" customHeight="1">
      <c r="B619" s="220"/>
      <c r="C619" s="395"/>
      <c r="D619" s="395"/>
      <c r="E619" s="396" t="s">
        <v>5</v>
      </c>
      <c r="F619" s="397" t="s">
        <v>844</v>
      </c>
      <c r="G619" s="398"/>
      <c r="H619" s="398"/>
      <c r="I619" s="398"/>
      <c r="J619" s="395"/>
      <c r="K619" s="399">
        <v>3.036</v>
      </c>
      <c r="L619" s="221"/>
      <c r="M619" s="221"/>
      <c r="N619" s="221"/>
      <c r="O619" s="221"/>
      <c r="P619" s="221"/>
      <c r="Q619" s="221"/>
      <c r="R619" s="224"/>
      <c r="T619" s="226"/>
      <c r="U619" s="221"/>
      <c r="V619" s="221"/>
      <c r="W619" s="221"/>
      <c r="X619" s="221"/>
      <c r="Y619" s="221"/>
      <c r="Z619" s="221"/>
      <c r="AA619" s="227"/>
      <c r="AT619" s="228" t="s">
        <v>168</v>
      </c>
      <c r="AU619" s="228" t="s">
        <v>114</v>
      </c>
      <c r="AV619" s="225" t="s">
        <v>114</v>
      </c>
      <c r="AW619" s="225" t="s">
        <v>33</v>
      </c>
      <c r="AX619" s="225" t="s">
        <v>75</v>
      </c>
      <c r="AY619" s="228" t="s">
        <v>160</v>
      </c>
    </row>
    <row r="620" spans="2:51" s="225" customFormat="1" ht="20.5" customHeight="1">
      <c r="B620" s="220"/>
      <c r="C620" s="395"/>
      <c r="D620" s="395"/>
      <c r="E620" s="396" t="s">
        <v>5</v>
      </c>
      <c r="F620" s="397" t="s">
        <v>845</v>
      </c>
      <c r="G620" s="398"/>
      <c r="H620" s="398"/>
      <c r="I620" s="398"/>
      <c r="J620" s="395"/>
      <c r="K620" s="399">
        <v>-0.121</v>
      </c>
      <c r="L620" s="221"/>
      <c r="M620" s="221"/>
      <c r="N620" s="221"/>
      <c r="O620" s="221"/>
      <c r="P620" s="221"/>
      <c r="Q620" s="221"/>
      <c r="R620" s="224"/>
      <c r="T620" s="226"/>
      <c r="U620" s="221"/>
      <c r="V620" s="221"/>
      <c r="W620" s="221"/>
      <c r="X620" s="221"/>
      <c r="Y620" s="221"/>
      <c r="Z620" s="221"/>
      <c r="AA620" s="227"/>
      <c r="AT620" s="228" t="s">
        <v>168</v>
      </c>
      <c r="AU620" s="228" t="s">
        <v>114</v>
      </c>
      <c r="AV620" s="225" t="s">
        <v>114</v>
      </c>
      <c r="AW620" s="225" t="s">
        <v>33</v>
      </c>
      <c r="AX620" s="225" t="s">
        <v>75</v>
      </c>
      <c r="AY620" s="228" t="s">
        <v>160</v>
      </c>
    </row>
    <row r="621" spans="2:51" s="216" customFormat="1" ht="20.5" customHeight="1">
      <c r="B621" s="211"/>
      <c r="C621" s="388"/>
      <c r="D621" s="388"/>
      <c r="E621" s="389" t="s">
        <v>5</v>
      </c>
      <c r="F621" s="393" t="s">
        <v>644</v>
      </c>
      <c r="G621" s="394"/>
      <c r="H621" s="394"/>
      <c r="I621" s="394"/>
      <c r="J621" s="388"/>
      <c r="K621" s="392" t="s">
        <v>5</v>
      </c>
      <c r="L621" s="212"/>
      <c r="M621" s="212"/>
      <c r="N621" s="212"/>
      <c r="O621" s="212"/>
      <c r="P621" s="212"/>
      <c r="Q621" s="212"/>
      <c r="R621" s="215"/>
      <c r="T621" s="217"/>
      <c r="U621" s="212"/>
      <c r="V621" s="212"/>
      <c r="W621" s="212"/>
      <c r="X621" s="212"/>
      <c r="Y621" s="212"/>
      <c r="Z621" s="212"/>
      <c r="AA621" s="218"/>
      <c r="AT621" s="219" t="s">
        <v>168</v>
      </c>
      <c r="AU621" s="219" t="s">
        <v>114</v>
      </c>
      <c r="AV621" s="216" t="s">
        <v>83</v>
      </c>
      <c r="AW621" s="216" t="s">
        <v>33</v>
      </c>
      <c r="AX621" s="216" t="s">
        <v>75</v>
      </c>
      <c r="AY621" s="219" t="s">
        <v>160</v>
      </c>
    </row>
    <row r="622" spans="2:51" s="225" customFormat="1" ht="20.5" customHeight="1">
      <c r="B622" s="220"/>
      <c r="C622" s="395"/>
      <c r="D622" s="395"/>
      <c r="E622" s="396" t="s">
        <v>5</v>
      </c>
      <c r="F622" s="397" t="s">
        <v>844</v>
      </c>
      <c r="G622" s="398"/>
      <c r="H622" s="398"/>
      <c r="I622" s="398"/>
      <c r="J622" s="395"/>
      <c r="K622" s="399">
        <v>3.036</v>
      </c>
      <c r="L622" s="221"/>
      <c r="M622" s="221"/>
      <c r="N622" s="221"/>
      <c r="O622" s="221"/>
      <c r="P622" s="221"/>
      <c r="Q622" s="221"/>
      <c r="R622" s="224"/>
      <c r="T622" s="226"/>
      <c r="U622" s="221"/>
      <c r="V622" s="221"/>
      <c r="W622" s="221"/>
      <c r="X622" s="221"/>
      <c r="Y622" s="221"/>
      <c r="Z622" s="221"/>
      <c r="AA622" s="227"/>
      <c r="AT622" s="228" t="s">
        <v>168</v>
      </c>
      <c r="AU622" s="228" t="s">
        <v>114</v>
      </c>
      <c r="AV622" s="225" t="s">
        <v>114</v>
      </c>
      <c r="AW622" s="225" t="s">
        <v>33</v>
      </c>
      <c r="AX622" s="225" t="s">
        <v>75</v>
      </c>
      <c r="AY622" s="228" t="s">
        <v>160</v>
      </c>
    </row>
    <row r="623" spans="2:51" s="225" customFormat="1" ht="20.5" customHeight="1">
      <c r="B623" s="220"/>
      <c r="C623" s="395"/>
      <c r="D623" s="395"/>
      <c r="E623" s="396" t="s">
        <v>5</v>
      </c>
      <c r="F623" s="397" t="s">
        <v>845</v>
      </c>
      <c r="G623" s="398"/>
      <c r="H623" s="398"/>
      <c r="I623" s="398"/>
      <c r="J623" s="395"/>
      <c r="K623" s="399">
        <v>-0.121</v>
      </c>
      <c r="L623" s="221"/>
      <c r="M623" s="221"/>
      <c r="N623" s="221"/>
      <c r="O623" s="221"/>
      <c r="P623" s="221"/>
      <c r="Q623" s="221"/>
      <c r="R623" s="224"/>
      <c r="T623" s="226"/>
      <c r="U623" s="221"/>
      <c r="V623" s="221"/>
      <c r="W623" s="221"/>
      <c r="X623" s="221"/>
      <c r="Y623" s="221"/>
      <c r="Z623" s="221"/>
      <c r="AA623" s="227"/>
      <c r="AT623" s="228" t="s">
        <v>168</v>
      </c>
      <c r="AU623" s="228" t="s">
        <v>114</v>
      </c>
      <c r="AV623" s="225" t="s">
        <v>114</v>
      </c>
      <c r="AW623" s="225" t="s">
        <v>33</v>
      </c>
      <c r="AX623" s="225" t="s">
        <v>75</v>
      </c>
      <c r="AY623" s="228" t="s">
        <v>160</v>
      </c>
    </row>
    <row r="624" spans="2:51" s="216" customFormat="1" ht="20.5" customHeight="1">
      <c r="B624" s="211"/>
      <c r="C624" s="388"/>
      <c r="D624" s="388"/>
      <c r="E624" s="389" t="s">
        <v>5</v>
      </c>
      <c r="F624" s="393" t="s">
        <v>646</v>
      </c>
      <c r="G624" s="394"/>
      <c r="H624" s="394"/>
      <c r="I624" s="394"/>
      <c r="J624" s="388"/>
      <c r="K624" s="392" t="s">
        <v>5</v>
      </c>
      <c r="L624" s="212"/>
      <c r="M624" s="212"/>
      <c r="N624" s="212"/>
      <c r="O624" s="212"/>
      <c r="P624" s="212"/>
      <c r="Q624" s="212"/>
      <c r="R624" s="215"/>
      <c r="T624" s="217"/>
      <c r="U624" s="212"/>
      <c r="V624" s="212"/>
      <c r="W624" s="212"/>
      <c r="X624" s="212"/>
      <c r="Y624" s="212"/>
      <c r="Z624" s="212"/>
      <c r="AA624" s="218"/>
      <c r="AT624" s="219" t="s">
        <v>168</v>
      </c>
      <c r="AU624" s="219" t="s">
        <v>114</v>
      </c>
      <c r="AV624" s="216" t="s">
        <v>83</v>
      </c>
      <c r="AW624" s="216" t="s">
        <v>33</v>
      </c>
      <c r="AX624" s="216" t="s">
        <v>75</v>
      </c>
      <c r="AY624" s="219" t="s">
        <v>160</v>
      </c>
    </row>
    <row r="625" spans="2:51" s="225" customFormat="1" ht="20.5" customHeight="1">
      <c r="B625" s="220"/>
      <c r="C625" s="395"/>
      <c r="D625" s="395"/>
      <c r="E625" s="396" t="s">
        <v>5</v>
      </c>
      <c r="F625" s="397" t="s">
        <v>844</v>
      </c>
      <c r="G625" s="398"/>
      <c r="H625" s="398"/>
      <c r="I625" s="398"/>
      <c r="J625" s="395"/>
      <c r="K625" s="399">
        <v>3.036</v>
      </c>
      <c r="L625" s="221"/>
      <c r="M625" s="221"/>
      <c r="N625" s="221"/>
      <c r="O625" s="221"/>
      <c r="P625" s="221"/>
      <c r="Q625" s="221"/>
      <c r="R625" s="224"/>
      <c r="T625" s="226"/>
      <c r="U625" s="221"/>
      <c r="V625" s="221"/>
      <c r="W625" s="221"/>
      <c r="X625" s="221"/>
      <c r="Y625" s="221"/>
      <c r="Z625" s="221"/>
      <c r="AA625" s="227"/>
      <c r="AT625" s="228" t="s">
        <v>168</v>
      </c>
      <c r="AU625" s="228" t="s">
        <v>114</v>
      </c>
      <c r="AV625" s="225" t="s">
        <v>114</v>
      </c>
      <c r="AW625" s="225" t="s">
        <v>33</v>
      </c>
      <c r="AX625" s="225" t="s">
        <v>75</v>
      </c>
      <c r="AY625" s="228" t="s">
        <v>160</v>
      </c>
    </row>
    <row r="626" spans="2:51" s="225" customFormat="1" ht="20.5" customHeight="1">
      <c r="B626" s="220"/>
      <c r="C626" s="395"/>
      <c r="D626" s="395"/>
      <c r="E626" s="396" t="s">
        <v>5</v>
      </c>
      <c r="F626" s="397" t="s">
        <v>845</v>
      </c>
      <c r="G626" s="398"/>
      <c r="H626" s="398"/>
      <c r="I626" s="398"/>
      <c r="J626" s="395"/>
      <c r="K626" s="399">
        <v>-0.121</v>
      </c>
      <c r="L626" s="221"/>
      <c r="M626" s="221"/>
      <c r="N626" s="221"/>
      <c r="O626" s="221"/>
      <c r="P626" s="221"/>
      <c r="Q626" s="221"/>
      <c r="R626" s="224"/>
      <c r="T626" s="226"/>
      <c r="U626" s="221"/>
      <c r="V626" s="221"/>
      <c r="W626" s="221"/>
      <c r="X626" s="221"/>
      <c r="Y626" s="221"/>
      <c r="Z626" s="221"/>
      <c r="AA626" s="227"/>
      <c r="AT626" s="228" t="s">
        <v>168</v>
      </c>
      <c r="AU626" s="228" t="s">
        <v>114</v>
      </c>
      <c r="AV626" s="225" t="s">
        <v>114</v>
      </c>
      <c r="AW626" s="225" t="s">
        <v>33</v>
      </c>
      <c r="AX626" s="225" t="s">
        <v>75</v>
      </c>
      <c r="AY626" s="228" t="s">
        <v>160</v>
      </c>
    </row>
    <row r="627" spans="2:51" s="216" customFormat="1" ht="20.5" customHeight="1">
      <c r="B627" s="211"/>
      <c r="C627" s="388"/>
      <c r="D627" s="388"/>
      <c r="E627" s="389" t="s">
        <v>5</v>
      </c>
      <c r="F627" s="393" t="s">
        <v>648</v>
      </c>
      <c r="G627" s="394"/>
      <c r="H627" s="394"/>
      <c r="I627" s="394"/>
      <c r="J627" s="388"/>
      <c r="K627" s="392" t="s">
        <v>5</v>
      </c>
      <c r="L627" s="212"/>
      <c r="M627" s="212"/>
      <c r="N627" s="212"/>
      <c r="O627" s="212"/>
      <c r="P627" s="212"/>
      <c r="Q627" s="212"/>
      <c r="R627" s="215"/>
      <c r="T627" s="217"/>
      <c r="U627" s="212"/>
      <c r="V627" s="212"/>
      <c r="W627" s="212"/>
      <c r="X627" s="212"/>
      <c r="Y627" s="212"/>
      <c r="Z627" s="212"/>
      <c r="AA627" s="218"/>
      <c r="AT627" s="219" t="s">
        <v>168</v>
      </c>
      <c r="AU627" s="219" t="s">
        <v>114</v>
      </c>
      <c r="AV627" s="216" t="s">
        <v>83</v>
      </c>
      <c r="AW627" s="216" t="s">
        <v>33</v>
      </c>
      <c r="AX627" s="216" t="s">
        <v>75</v>
      </c>
      <c r="AY627" s="219" t="s">
        <v>160</v>
      </c>
    </row>
    <row r="628" spans="2:51" s="225" customFormat="1" ht="20.5" customHeight="1">
      <c r="B628" s="220"/>
      <c r="C628" s="395"/>
      <c r="D628" s="395"/>
      <c r="E628" s="396" t="s">
        <v>5</v>
      </c>
      <c r="F628" s="397" t="s">
        <v>846</v>
      </c>
      <c r="G628" s="398"/>
      <c r="H628" s="398"/>
      <c r="I628" s="398"/>
      <c r="J628" s="395"/>
      <c r="K628" s="399">
        <v>3.542</v>
      </c>
      <c r="L628" s="221"/>
      <c r="M628" s="221"/>
      <c r="N628" s="221"/>
      <c r="O628" s="221"/>
      <c r="P628" s="221"/>
      <c r="Q628" s="221"/>
      <c r="R628" s="224"/>
      <c r="T628" s="226"/>
      <c r="U628" s="221"/>
      <c r="V628" s="221"/>
      <c r="W628" s="221"/>
      <c r="X628" s="221"/>
      <c r="Y628" s="221"/>
      <c r="Z628" s="221"/>
      <c r="AA628" s="227"/>
      <c r="AT628" s="228" t="s">
        <v>168</v>
      </c>
      <c r="AU628" s="228" t="s">
        <v>114</v>
      </c>
      <c r="AV628" s="225" t="s">
        <v>114</v>
      </c>
      <c r="AW628" s="225" t="s">
        <v>33</v>
      </c>
      <c r="AX628" s="225" t="s">
        <v>75</v>
      </c>
      <c r="AY628" s="228" t="s">
        <v>160</v>
      </c>
    </row>
    <row r="629" spans="2:51" s="225" customFormat="1" ht="20.5" customHeight="1">
      <c r="B629" s="220"/>
      <c r="C629" s="395"/>
      <c r="D629" s="395"/>
      <c r="E629" s="396" t="s">
        <v>5</v>
      </c>
      <c r="F629" s="397" t="s">
        <v>847</v>
      </c>
      <c r="G629" s="398"/>
      <c r="H629" s="398"/>
      <c r="I629" s="398"/>
      <c r="J629" s="395"/>
      <c r="K629" s="399">
        <v>-0.141</v>
      </c>
      <c r="L629" s="221"/>
      <c r="M629" s="221"/>
      <c r="N629" s="221"/>
      <c r="O629" s="221"/>
      <c r="P629" s="221"/>
      <c r="Q629" s="221"/>
      <c r="R629" s="224"/>
      <c r="T629" s="226"/>
      <c r="U629" s="221"/>
      <c r="V629" s="221"/>
      <c r="W629" s="221"/>
      <c r="X629" s="221"/>
      <c r="Y629" s="221"/>
      <c r="Z629" s="221"/>
      <c r="AA629" s="227"/>
      <c r="AT629" s="228" t="s">
        <v>168</v>
      </c>
      <c r="AU629" s="228" t="s">
        <v>114</v>
      </c>
      <c r="AV629" s="225" t="s">
        <v>114</v>
      </c>
      <c r="AW629" s="225" t="s">
        <v>33</v>
      </c>
      <c r="AX629" s="225" t="s">
        <v>75</v>
      </c>
      <c r="AY629" s="228" t="s">
        <v>160</v>
      </c>
    </row>
    <row r="630" spans="2:51" s="216" customFormat="1" ht="20.5" customHeight="1">
      <c r="B630" s="211"/>
      <c r="C630" s="388"/>
      <c r="D630" s="388"/>
      <c r="E630" s="389" t="s">
        <v>5</v>
      </c>
      <c r="F630" s="393" t="s">
        <v>650</v>
      </c>
      <c r="G630" s="394"/>
      <c r="H630" s="394"/>
      <c r="I630" s="394"/>
      <c r="J630" s="388"/>
      <c r="K630" s="392" t="s">
        <v>5</v>
      </c>
      <c r="L630" s="212"/>
      <c r="M630" s="212"/>
      <c r="N630" s="212"/>
      <c r="O630" s="212"/>
      <c r="P630" s="212"/>
      <c r="Q630" s="212"/>
      <c r="R630" s="215"/>
      <c r="T630" s="217"/>
      <c r="U630" s="212"/>
      <c r="V630" s="212"/>
      <c r="W630" s="212"/>
      <c r="X630" s="212"/>
      <c r="Y630" s="212"/>
      <c r="Z630" s="212"/>
      <c r="AA630" s="218"/>
      <c r="AT630" s="219" t="s">
        <v>168</v>
      </c>
      <c r="AU630" s="219" t="s">
        <v>114</v>
      </c>
      <c r="AV630" s="216" t="s">
        <v>83</v>
      </c>
      <c r="AW630" s="216" t="s">
        <v>33</v>
      </c>
      <c r="AX630" s="216" t="s">
        <v>75</v>
      </c>
      <c r="AY630" s="219" t="s">
        <v>160</v>
      </c>
    </row>
    <row r="631" spans="2:51" s="225" customFormat="1" ht="20.5" customHeight="1">
      <c r="B631" s="220"/>
      <c r="C631" s="395"/>
      <c r="D631" s="395"/>
      <c r="E631" s="396" t="s">
        <v>5</v>
      </c>
      <c r="F631" s="397" t="s">
        <v>846</v>
      </c>
      <c r="G631" s="398"/>
      <c r="H631" s="398"/>
      <c r="I631" s="398"/>
      <c r="J631" s="395"/>
      <c r="K631" s="399">
        <v>3.542</v>
      </c>
      <c r="L631" s="221"/>
      <c r="M631" s="221"/>
      <c r="N631" s="221"/>
      <c r="O631" s="221"/>
      <c r="P631" s="221"/>
      <c r="Q631" s="221"/>
      <c r="R631" s="224"/>
      <c r="T631" s="226"/>
      <c r="U631" s="221"/>
      <c r="V631" s="221"/>
      <c r="W631" s="221"/>
      <c r="X631" s="221"/>
      <c r="Y631" s="221"/>
      <c r="Z631" s="221"/>
      <c r="AA631" s="227"/>
      <c r="AT631" s="228" t="s">
        <v>168</v>
      </c>
      <c r="AU631" s="228" t="s">
        <v>114</v>
      </c>
      <c r="AV631" s="225" t="s">
        <v>114</v>
      </c>
      <c r="AW631" s="225" t="s">
        <v>33</v>
      </c>
      <c r="AX631" s="225" t="s">
        <v>75</v>
      </c>
      <c r="AY631" s="228" t="s">
        <v>160</v>
      </c>
    </row>
    <row r="632" spans="2:51" s="225" customFormat="1" ht="20.5" customHeight="1">
      <c r="B632" s="220"/>
      <c r="C632" s="395"/>
      <c r="D632" s="395"/>
      <c r="E632" s="396" t="s">
        <v>5</v>
      </c>
      <c r="F632" s="397" t="s">
        <v>847</v>
      </c>
      <c r="G632" s="398"/>
      <c r="H632" s="398"/>
      <c r="I632" s="398"/>
      <c r="J632" s="395"/>
      <c r="K632" s="399">
        <v>-0.141</v>
      </c>
      <c r="L632" s="221"/>
      <c r="M632" s="221"/>
      <c r="N632" s="221"/>
      <c r="O632" s="221"/>
      <c r="P632" s="221"/>
      <c r="Q632" s="221"/>
      <c r="R632" s="224"/>
      <c r="T632" s="226"/>
      <c r="U632" s="221"/>
      <c r="V632" s="221"/>
      <c r="W632" s="221"/>
      <c r="X632" s="221"/>
      <c r="Y632" s="221"/>
      <c r="Z632" s="221"/>
      <c r="AA632" s="227"/>
      <c r="AT632" s="228" t="s">
        <v>168</v>
      </c>
      <c r="AU632" s="228" t="s">
        <v>114</v>
      </c>
      <c r="AV632" s="225" t="s">
        <v>114</v>
      </c>
      <c r="AW632" s="225" t="s">
        <v>33</v>
      </c>
      <c r="AX632" s="225" t="s">
        <v>75</v>
      </c>
      <c r="AY632" s="228" t="s">
        <v>160</v>
      </c>
    </row>
    <row r="633" spans="2:51" s="216" customFormat="1" ht="20.5" customHeight="1">
      <c r="B633" s="211"/>
      <c r="C633" s="388"/>
      <c r="D633" s="388"/>
      <c r="E633" s="389" t="s">
        <v>5</v>
      </c>
      <c r="F633" s="393" t="s">
        <v>652</v>
      </c>
      <c r="G633" s="394"/>
      <c r="H633" s="394"/>
      <c r="I633" s="394"/>
      <c r="J633" s="388"/>
      <c r="K633" s="392" t="s">
        <v>5</v>
      </c>
      <c r="L633" s="212"/>
      <c r="M633" s="212"/>
      <c r="N633" s="212"/>
      <c r="O633" s="212"/>
      <c r="P633" s="212"/>
      <c r="Q633" s="212"/>
      <c r="R633" s="215"/>
      <c r="T633" s="217"/>
      <c r="U633" s="212"/>
      <c r="V633" s="212"/>
      <c r="W633" s="212"/>
      <c r="X633" s="212"/>
      <c r="Y633" s="212"/>
      <c r="Z633" s="212"/>
      <c r="AA633" s="218"/>
      <c r="AT633" s="219" t="s">
        <v>168</v>
      </c>
      <c r="AU633" s="219" t="s">
        <v>114</v>
      </c>
      <c r="AV633" s="216" t="s">
        <v>83</v>
      </c>
      <c r="AW633" s="216" t="s">
        <v>33</v>
      </c>
      <c r="AX633" s="216" t="s">
        <v>75</v>
      </c>
      <c r="AY633" s="219" t="s">
        <v>160</v>
      </c>
    </row>
    <row r="634" spans="2:51" s="225" customFormat="1" ht="20.5" customHeight="1">
      <c r="B634" s="220"/>
      <c r="C634" s="395"/>
      <c r="D634" s="395"/>
      <c r="E634" s="396" t="s">
        <v>5</v>
      </c>
      <c r="F634" s="397" t="s">
        <v>846</v>
      </c>
      <c r="G634" s="398"/>
      <c r="H634" s="398"/>
      <c r="I634" s="398"/>
      <c r="J634" s="395"/>
      <c r="K634" s="399">
        <v>3.542</v>
      </c>
      <c r="L634" s="221"/>
      <c r="M634" s="221"/>
      <c r="N634" s="221"/>
      <c r="O634" s="221"/>
      <c r="P634" s="221"/>
      <c r="Q634" s="221"/>
      <c r="R634" s="224"/>
      <c r="T634" s="226"/>
      <c r="U634" s="221"/>
      <c r="V634" s="221"/>
      <c r="W634" s="221"/>
      <c r="X634" s="221"/>
      <c r="Y634" s="221"/>
      <c r="Z634" s="221"/>
      <c r="AA634" s="227"/>
      <c r="AT634" s="228" t="s">
        <v>168</v>
      </c>
      <c r="AU634" s="228" t="s">
        <v>114</v>
      </c>
      <c r="AV634" s="225" t="s">
        <v>114</v>
      </c>
      <c r="AW634" s="225" t="s">
        <v>33</v>
      </c>
      <c r="AX634" s="225" t="s">
        <v>75</v>
      </c>
      <c r="AY634" s="228" t="s">
        <v>160</v>
      </c>
    </row>
    <row r="635" spans="2:51" s="225" customFormat="1" ht="20.5" customHeight="1">
      <c r="B635" s="220"/>
      <c r="C635" s="395"/>
      <c r="D635" s="395"/>
      <c r="E635" s="396" t="s">
        <v>5</v>
      </c>
      <c r="F635" s="397" t="s">
        <v>847</v>
      </c>
      <c r="G635" s="398"/>
      <c r="H635" s="398"/>
      <c r="I635" s="398"/>
      <c r="J635" s="395"/>
      <c r="K635" s="399">
        <v>-0.141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16" customFormat="1" ht="20.5" customHeight="1">
      <c r="B636" s="211"/>
      <c r="C636" s="388"/>
      <c r="D636" s="388"/>
      <c r="E636" s="389" t="s">
        <v>5</v>
      </c>
      <c r="F636" s="393" t="s">
        <v>784</v>
      </c>
      <c r="G636" s="394"/>
      <c r="H636" s="394"/>
      <c r="I636" s="394"/>
      <c r="J636" s="388"/>
      <c r="K636" s="392" t="s">
        <v>5</v>
      </c>
      <c r="L636" s="212"/>
      <c r="M636" s="212"/>
      <c r="N636" s="212"/>
      <c r="O636" s="212"/>
      <c r="P636" s="212"/>
      <c r="Q636" s="212"/>
      <c r="R636" s="215"/>
      <c r="T636" s="217"/>
      <c r="U636" s="212"/>
      <c r="V636" s="212"/>
      <c r="W636" s="212"/>
      <c r="X636" s="212"/>
      <c r="Y636" s="212"/>
      <c r="Z636" s="212"/>
      <c r="AA636" s="218"/>
      <c r="AT636" s="219" t="s">
        <v>168</v>
      </c>
      <c r="AU636" s="219" t="s">
        <v>114</v>
      </c>
      <c r="AV636" s="216" t="s">
        <v>83</v>
      </c>
      <c r="AW636" s="216" t="s">
        <v>33</v>
      </c>
      <c r="AX636" s="216" t="s">
        <v>75</v>
      </c>
      <c r="AY636" s="219" t="s">
        <v>160</v>
      </c>
    </row>
    <row r="637" spans="2:51" s="225" customFormat="1" ht="20.5" customHeight="1">
      <c r="B637" s="220"/>
      <c r="C637" s="395"/>
      <c r="D637" s="395"/>
      <c r="E637" s="396" t="s">
        <v>5</v>
      </c>
      <c r="F637" s="397" t="s">
        <v>848</v>
      </c>
      <c r="G637" s="398"/>
      <c r="H637" s="398"/>
      <c r="I637" s="398"/>
      <c r="J637" s="395"/>
      <c r="K637" s="399">
        <v>-1.04</v>
      </c>
      <c r="L637" s="221"/>
      <c r="M637" s="221"/>
      <c r="N637" s="221"/>
      <c r="O637" s="221"/>
      <c r="P637" s="221"/>
      <c r="Q637" s="221"/>
      <c r="R637" s="224"/>
      <c r="T637" s="226"/>
      <c r="U637" s="221"/>
      <c r="V637" s="221"/>
      <c r="W637" s="221"/>
      <c r="X637" s="221"/>
      <c r="Y637" s="221"/>
      <c r="Z637" s="221"/>
      <c r="AA637" s="227"/>
      <c r="AT637" s="228" t="s">
        <v>168</v>
      </c>
      <c r="AU637" s="228" t="s">
        <v>114</v>
      </c>
      <c r="AV637" s="225" t="s">
        <v>114</v>
      </c>
      <c r="AW637" s="225" t="s">
        <v>33</v>
      </c>
      <c r="AX637" s="225" t="s">
        <v>75</v>
      </c>
      <c r="AY637" s="228" t="s">
        <v>160</v>
      </c>
    </row>
    <row r="638" spans="2:51" s="243" customFormat="1" ht="20.5" customHeight="1">
      <c r="B638" s="238"/>
      <c r="C638" s="405"/>
      <c r="D638" s="405"/>
      <c r="E638" s="406" t="s">
        <v>5</v>
      </c>
      <c r="F638" s="407" t="s">
        <v>197</v>
      </c>
      <c r="G638" s="408"/>
      <c r="H638" s="408"/>
      <c r="I638" s="408"/>
      <c r="J638" s="405"/>
      <c r="K638" s="409">
        <v>50.954</v>
      </c>
      <c r="L638" s="239"/>
      <c r="M638" s="239"/>
      <c r="N638" s="239"/>
      <c r="O638" s="239"/>
      <c r="P638" s="239"/>
      <c r="Q638" s="239"/>
      <c r="R638" s="242"/>
      <c r="T638" s="244"/>
      <c r="U638" s="239"/>
      <c r="V638" s="239"/>
      <c r="W638" s="239"/>
      <c r="X638" s="239"/>
      <c r="Y638" s="239"/>
      <c r="Z638" s="239"/>
      <c r="AA638" s="245"/>
      <c r="AT638" s="246" t="s">
        <v>168</v>
      </c>
      <c r="AU638" s="246" t="s">
        <v>114</v>
      </c>
      <c r="AV638" s="243" t="s">
        <v>175</v>
      </c>
      <c r="AW638" s="243" t="s">
        <v>33</v>
      </c>
      <c r="AX638" s="243" t="s">
        <v>75</v>
      </c>
      <c r="AY638" s="246" t="s">
        <v>160</v>
      </c>
    </row>
    <row r="639" spans="2:51" s="234" customFormat="1" ht="20.5" customHeight="1">
      <c r="B639" s="229"/>
      <c r="C639" s="400"/>
      <c r="D639" s="400"/>
      <c r="E639" s="401" t="s">
        <v>5</v>
      </c>
      <c r="F639" s="402" t="s">
        <v>170</v>
      </c>
      <c r="G639" s="403"/>
      <c r="H639" s="403"/>
      <c r="I639" s="403"/>
      <c r="J639" s="400"/>
      <c r="K639" s="404">
        <v>239.505</v>
      </c>
      <c r="L639" s="230"/>
      <c r="M639" s="230"/>
      <c r="N639" s="230"/>
      <c r="O639" s="230"/>
      <c r="P639" s="230"/>
      <c r="Q639" s="230"/>
      <c r="R639" s="233"/>
      <c r="T639" s="235"/>
      <c r="U639" s="230"/>
      <c r="V639" s="230"/>
      <c r="W639" s="230"/>
      <c r="X639" s="230"/>
      <c r="Y639" s="230"/>
      <c r="Z639" s="230"/>
      <c r="AA639" s="236"/>
      <c r="AT639" s="237" t="s">
        <v>168</v>
      </c>
      <c r="AU639" s="237" t="s">
        <v>114</v>
      </c>
      <c r="AV639" s="234" t="s">
        <v>165</v>
      </c>
      <c r="AW639" s="234" t="s">
        <v>33</v>
      </c>
      <c r="AX639" s="234" t="s">
        <v>83</v>
      </c>
      <c r="AY639" s="237" t="s">
        <v>160</v>
      </c>
    </row>
    <row r="640" spans="2:65" s="126" customFormat="1" ht="20.5" customHeight="1">
      <c r="B640" s="127"/>
      <c r="C640" s="412" t="s">
        <v>300</v>
      </c>
      <c r="D640" s="412" t="s">
        <v>237</v>
      </c>
      <c r="E640" s="413" t="s">
        <v>849</v>
      </c>
      <c r="F640" s="414" t="s">
        <v>850</v>
      </c>
      <c r="G640" s="414"/>
      <c r="H640" s="414"/>
      <c r="I640" s="414"/>
      <c r="J640" s="415" t="s">
        <v>240</v>
      </c>
      <c r="K640" s="416">
        <v>483.8</v>
      </c>
      <c r="L640" s="323">
        <v>0</v>
      </c>
      <c r="M640" s="323"/>
      <c r="N640" s="324">
        <f>ROUND(L640*K640,2)</f>
        <v>0</v>
      </c>
      <c r="O640" s="318"/>
      <c r="P640" s="318"/>
      <c r="Q640" s="318"/>
      <c r="R640" s="130"/>
      <c r="T640" s="207" t="s">
        <v>5</v>
      </c>
      <c r="U640" s="208" t="s">
        <v>40</v>
      </c>
      <c r="V640" s="128"/>
      <c r="W640" s="209">
        <f>V640*K640</f>
        <v>0</v>
      </c>
      <c r="X640" s="209">
        <v>1</v>
      </c>
      <c r="Y640" s="209">
        <f>X640*K640</f>
        <v>483.8</v>
      </c>
      <c r="Z640" s="209">
        <v>0</v>
      </c>
      <c r="AA640" s="210">
        <f>Z640*K640</f>
        <v>0</v>
      </c>
      <c r="AR640" s="117" t="s">
        <v>213</v>
      </c>
      <c r="AT640" s="117" t="s">
        <v>237</v>
      </c>
      <c r="AU640" s="117" t="s">
        <v>114</v>
      </c>
      <c r="AY640" s="117" t="s">
        <v>160</v>
      </c>
      <c r="BE640" s="174">
        <f>IF(U640="základní",N640,0)</f>
        <v>0</v>
      </c>
      <c r="BF640" s="174">
        <f>IF(U640="snížená",N640,0)</f>
        <v>0</v>
      </c>
      <c r="BG640" s="174">
        <f>IF(U640="zákl. přenesená",N640,0)</f>
        <v>0</v>
      </c>
      <c r="BH640" s="174">
        <f>IF(U640="sníž. přenesená",N640,0)</f>
        <v>0</v>
      </c>
      <c r="BI640" s="174">
        <f>IF(U640="nulová",N640,0)</f>
        <v>0</v>
      </c>
      <c r="BJ640" s="117" t="s">
        <v>83</v>
      </c>
      <c r="BK640" s="174">
        <f>ROUND(L640*K640,2)</f>
        <v>0</v>
      </c>
      <c r="BL640" s="117" t="s">
        <v>165</v>
      </c>
      <c r="BM640" s="117" t="s">
        <v>851</v>
      </c>
    </row>
    <row r="641" spans="2:51" s="216" customFormat="1" ht="20.5" customHeight="1">
      <c r="B641" s="211"/>
      <c r="C641" s="388"/>
      <c r="D641" s="388"/>
      <c r="E641" s="389" t="s">
        <v>5</v>
      </c>
      <c r="F641" s="390" t="s">
        <v>657</v>
      </c>
      <c r="G641" s="391"/>
      <c r="H641" s="391"/>
      <c r="I641" s="391"/>
      <c r="J641" s="388"/>
      <c r="K641" s="392" t="s">
        <v>5</v>
      </c>
      <c r="L641" s="212"/>
      <c r="M641" s="212"/>
      <c r="N641" s="212"/>
      <c r="O641" s="212"/>
      <c r="P641" s="212"/>
      <c r="Q641" s="212"/>
      <c r="R641" s="215"/>
      <c r="T641" s="217"/>
      <c r="U641" s="212"/>
      <c r="V641" s="212"/>
      <c r="W641" s="212"/>
      <c r="X641" s="212"/>
      <c r="Y641" s="212"/>
      <c r="Z641" s="212"/>
      <c r="AA641" s="218"/>
      <c r="AT641" s="219" t="s">
        <v>168</v>
      </c>
      <c r="AU641" s="219" t="s">
        <v>114</v>
      </c>
      <c r="AV641" s="216" t="s">
        <v>83</v>
      </c>
      <c r="AW641" s="216" t="s">
        <v>33</v>
      </c>
      <c r="AX641" s="216" t="s">
        <v>75</v>
      </c>
      <c r="AY641" s="219" t="s">
        <v>160</v>
      </c>
    </row>
    <row r="642" spans="2:51" s="216" customFormat="1" ht="20.5" customHeight="1">
      <c r="B642" s="211"/>
      <c r="C642" s="388"/>
      <c r="D642" s="388"/>
      <c r="E642" s="389" t="s">
        <v>5</v>
      </c>
      <c r="F642" s="393" t="s">
        <v>191</v>
      </c>
      <c r="G642" s="394"/>
      <c r="H642" s="394"/>
      <c r="I642" s="394"/>
      <c r="J642" s="388"/>
      <c r="K642" s="392" t="s">
        <v>5</v>
      </c>
      <c r="L642" s="212"/>
      <c r="M642" s="212"/>
      <c r="N642" s="212"/>
      <c r="O642" s="212"/>
      <c r="P642" s="212"/>
      <c r="Q642" s="212"/>
      <c r="R642" s="215"/>
      <c r="T642" s="217"/>
      <c r="U642" s="212"/>
      <c r="V642" s="212"/>
      <c r="W642" s="212"/>
      <c r="X642" s="212"/>
      <c r="Y642" s="212"/>
      <c r="Z642" s="212"/>
      <c r="AA642" s="218"/>
      <c r="AT642" s="219" t="s">
        <v>168</v>
      </c>
      <c r="AU642" s="219" t="s">
        <v>114</v>
      </c>
      <c r="AV642" s="216" t="s">
        <v>83</v>
      </c>
      <c r="AW642" s="216" t="s">
        <v>33</v>
      </c>
      <c r="AX642" s="216" t="s">
        <v>75</v>
      </c>
      <c r="AY642" s="219" t="s">
        <v>160</v>
      </c>
    </row>
    <row r="643" spans="2:51" s="216" customFormat="1" ht="20.5" customHeight="1">
      <c r="B643" s="211"/>
      <c r="C643" s="388"/>
      <c r="D643" s="388"/>
      <c r="E643" s="389" t="s">
        <v>5</v>
      </c>
      <c r="F643" s="393" t="s">
        <v>613</v>
      </c>
      <c r="G643" s="394"/>
      <c r="H643" s="394"/>
      <c r="I643" s="394"/>
      <c r="J643" s="388"/>
      <c r="K643" s="392" t="s">
        <v>5</v>
      </c>
      <c r="L643" s="212"/>
      <c r="M643" s="212"/>
      <c r="N643" s="212"/>
      <c r="O643" s="212"/>
      <c r="P643" s="212"/>
      <c r="Q643" s="212"/>
      <c r="R643" s="215"/>
      <c r="T643" s="217"/>
      <c r="U643" s="212"/>
      <c r="V643" s="212"/>
      <c r="W643" s="212"/>
      <c r="X643" s="212"/>
      <c r="Y643" s="212"/>
      <c r="Z643" s="212"/>
      <c r="AA643" s="218"/>
      <c r="AT643" s="219" t="s">
        <v>168</v>
      </c>
      <c r="AU643" s="219" t="s">
        <v>114</v>
      </c>
      <c r="AV643" s="216" t="s">
        <v>83</v>
      </c>
      <c r="AW643" s="216" t="s">
        <v>33</v>
      </c>
      <c r="AX643" s="216" t="s">
        <v>75</v>
      </c>
      <c r="AY643" s="219" t="s">
        <v>160</v>
      </c>
    </row>
    <row r="644" spans="2:51" s="225" customFormat="1" ht="20.5" customHeight="1">
      <c r="B644" s="220"/>
      <c r="C644" s="395"/>
      <c r="D644" s="395"/>
      <c r="E644" s="396" t="s">
        <v>5</v>
      </c>
      <c r="F644" s="397" t="s">
        <v>852</v>
      </c>
      <c r="G644" s="398"/>
      <c r="H644" s="398"/>
      <c r="I644" s="398"/>
      <c r="J644" s="395"/>
      <c r="K644" s="399">
        <v>8.139</v>
      </c>
      <c r="L644" s="221"/>
      <c r="M644" s="221"/>
      <c r="N644" s="221"/>
      <c r="O644" s="221"/>
      <c r="P644" s="221"/>
      <c r="Q644" s="221"/>
      <c r="R644" s="224"/>
      <c r="T644" s="226"/>
      <c r="U644" s="221"/>
      <c r="V644" s="221"/>
      <c r="W644" s="221"/>
      <c r="X644" s="221"/>
      <c r="Y644" s="221"/>
      <c r="Z644" s="221"/>
      <c r="AA644" s="227"/>
      <c r="AT644" s="228" t="s">
        <v>168</v>
      </c>
      <c r="AU644" s="228" t="s">
        <v>114</v>
      </c>
      <c r="AV644" s="225" t="s">
        <v>114</v>
      </c>
      <c r="AW644" s="225" t="s">
        <v>33</v>
      </c>
      <c r="AX644" s="225" t="s">
        <v>75</v>
      </c>
      <c r="AY644" s="228" t="s">
        <v>160</v>
      </c>
    </row>
    <row r="645" spans="2:51" s="225" customFormat="1" ht="20.5" customHeight="1">
      <c r="B645" s="220"/>
      <c r="C645" s="395"/>
      <c r="D645" s="395"/>
      <c r="E645" s="396" t="s">
        <v>5</v>
      </c>
      <c r="F645" s="397" t="s">
        <v>853</v>
      </c>
      <c r="G645" s="398"/>
      <c r="H645" s="398"/>
      <c r="I645" s="398"/>
      <c r="J645" s="395"/>
      <c r="K645" s="399">
        <v>12.679</v>
      </c>
      <c r="L645" s="221"/>
      <c r="M645" s="221"/>
      <c r="N645" s="221"/>
      <c r="O645" s="221"/>
      <c r="P645" s="221"/>
      <c r="Q645" s="221"/>
      <c r="R645" s="224"/>
      <c r="T645" s="226"/>
      <c r="U645" s="221"/>
      <c r="V645" s="221"/>
      <c r="W645" s="221"/>
      <c r="X645" s="221"/>
      <c r="Y645" s="221"/>
      <c r="Z645" s="221"/>
      <c r="AA645" s="227"/>
      <c r="AT645" s="228" t="s">
        <v>168</v>
      </c>
      <c r="AU645" s="228" t="s">
        <v>114</v>
      </c>
      <c r="AV645" s="225" t="s">
        <v>114</v>
      </c>
      <c r="AW645" s="225" t="s">
        <v>33</v>
      </c>
      <c r="AX645" s="225" t="s">
        <v>75</v>
      </c>
      <c r="AY645" s="228" t="s">
        <v>160</v>
      </c>
    </row>
    <row r="646" spans="2:51" s="225" customFormat="1" ht="20.5" customHeight="1">
      <c r="B646" s="220"/>
      <c r="C646" s="395"/>
      <c r="D646" s="395"/>
      <c r="E646" s="396" t="s">
        <v>5</v>
      </c>
      <c r="F646" s="397" t="s">
        <v>854</v>
      </c>
      <c r="G646" s="398"/>
      <c r="H646" s="398"/>
      <c r="I646" s="398"/>
      <c r="J646" s="395"/>
      <c r="K646" s="399">
        <v>-1.032</v>
      </c>
      <c r="L646" s="221"/>
      <c r="M646" s="221"/>
      <c r="N646" s="221"/>
      <c r="O646" s="221"/>
      <c r="P646" s="221"/>
      <c r="Q646" s="221"/>
      <c r="R646" s="224"/>
      <c r="T646" s="226"/>
      <c r="U646" s="221"/>
      <c r="V646" s="221"/>
      <c r="W646" s="221"/>
      <c r="X646" s="221"/>
      <c r="Y646" s="221"/>
      <c r="Z646" s="221"/>
      <c r="AA646" s="227"/>
      <c r="AT646" s="228" t="s">
        <v>168</v>
      </c>
      <c r="AU646" s="228" t="s">
        <v>114</v>
      </c>
      <c r="AV646" s="225" t="s">
        <v>114</v>
      </c>
      <c r="AW646" s="225" t="s">
        <v>33</v>
      </c>
      <c r="AX646" s="225" t="s">
        <v>75</v>
      </c>
      <c r="AY646" s="228" t="s">
        <v>160</v>
      </c>
    </row>
    <row r="647" spans="2:51" s="216" customFormat="1" ht="20.5" customHeight="1">
      <c r="B647" s="211"/>
      <c r="C647" s="388"/>
      <c r="D647" s="388"/>
      <c r="E647" s="389" t="s">
        <v>5</v>
      </c>
      <c r="F647" s="393" t="s">
        <v>611</v>
      </c>
      <c r="G647" s="394"/>
      <c r="H647" s="394"/>
      <c r="I647" s="394"/>
      <c r="J647" s="388"/>
      <c r="K647" s="392" t="s">
        <v>5</v>
      </c>
      <c r="L647" s="212"/>
      <c r="M647" s="212"/>
      <c r="N647" s="212"/>
      <c r="O647" s="212"/>
      <c r="P647" s="212"/>
      <c r="Q647" s="212"/>
      <c r="R647" s="215"/>
      <c r="T647" s="217"/>
      <c r="U647" s="212"/>
      <c r="V647" s="212"/>
      <c r="W647" s="212"/>
      <c r="X647" s="212"/>
      <c r="Y647" s="212"/>
      <c r="Z647" s="212"/>
      <c r="AA647" s="218"/>
      <c r="AT647" s="219" t="s">
        <v>168</v>
      </c>
      <c r="AU647" s="219" t="s">
        <v>114</v>
      </c>
      <c r="AV647" s="216" t="s">
        <v>83</v>
      </c>
      <c r="AW647" s="216" t="s">
        <v>33</v>
      </c>
      <c r="AX647" s="216" t="s">
        <v>75</v>
      </c>
      <c r="AY647" s="219" t="s">
        <v>160</v>
      </c>
    </row>
    <row r="648" spans="2:51" s="225" customFormat="1" ht="20.5" customHeight="1">
      <c r="B648" s="220"/>
      <c r="C648" s="395"/>
      <c r="D648" s="395"/>
      <c r="E648" s="396" t="s">
        <v>5</v>
      </c>
      <c r="F648" s="397" t="s">
        <v>855</v>
      </c>
      <c r="G648" s="398"/>
      <c r="H648" s="398"/>
      <c r="I648" s="398"/>
      <c r="J648" s="395"/>
      <c r="K648" s="399">
        <v>33.526</v>
      </c>
      <c r="L648" s="221"/>
      <c r="M648" s="221"/>
      <c r="N648" s="221"/>
      <c r="O648" s="221"/>
      <c r="P648" s="221"/>
      <c r="Q648" s="221"/>
      <c r="R648" s="224"/>
      <c r="T648" s="226"/>
      <c r="U648" s="221"/>
      <c r="V648" s="221"/>
      <c r="W648" s="221"/>
      <c r="X648" s="221"/>
      <c r="Y648" s="221"/>
      <c r="Z648" s="221"/>
      <c r="AA648" s="227"/>
      <c r="AT648" s="228" t="s">
        <v>168</v>
      </c>
      <c r="AU648" s="228" t="s">
        <v>114</v>
      </c>
      <c r="AV648" s="225" t="s">
        <v>114</v>
      </c>
      <c r="AW648" s="225" t="s">
        <v>33</v>
      </c>
      <c r="AX648" s="225" t="s">
        <v>75</v>
      </c>
      <c r="AY648" s="228" t="s">
        <v>160</v>
      </c>
    </row>
    <row r="649" spans="2:51" s="225" customFormat="1" ht="20.5" customHeight="1">
      <c r="B649" s="220"/>
      <c r="C649" s="395"/>
      <c r="D649" s="395"/>
      <c r="E649" s="396" t="s">
        <v>5</v>
      </c>
      <c r="F649" s="397" t="s">
        <v>856</v>
      </c>
      <c r="G649" s="398"/>
      <c r="H649" s="398"/>
      <c r="I649" s="398"/>
      <c r="J649" s="395"/>
      <c r="K649" s="399">
        <v>113.251</v>
      </c>
      <c r="L649" s="221"/>
      <c r="M649" s="221"/>
      <c r="N649" s="221"/>
      <c r="O649" s="221"/>
      <c r="P649" s="221"/>
      <c r="Q649" s="221"/>
      <c r="R649" s="224"/>
      <c r="T649" s="226"/>
      <c r="U649" s="221"/>
      <c r="V649" s="221"/>
      <c r="W649" s="221"/>
      <c r="X649" s="221"/>
      <c r="Y649" s="221"/>
      <c r="Z649" s="221"/>
      <c r="AA649" s="227"/>
      <c r="AT649" s="228" t="s">
        <v>168</v>
      </c>
      <c r="AU649" s="228" t="s">
        <v>114</v>
      </c>
      <c r="AV649" s="225" t="s">
        <v>114</v>
      </c>
      <c r="AW649" s="225" t="s">
        <v>33</v>
      </c>
      <c r="AX649" s="225" t="s">
        <v>75</v>
      </c>
      <c r="AY649" s="228" t="s">
        <v>160</v>
      </c>
    </row>
    <row r="650" spans="2:51" s="225" customFormat="1" ht="20.5" customHeight="1">
      <c r="B650" s="220"/>
      <c r="C650" s="395"/>
      <c r="D650" s="395"/>
      <c r="E650" s="396" t="s">
        <v>5</v>
      </c>
      <c r="F650" s="397" t="s">
        <v>857</v>
      </c>
      <c r="G650" s="398"/>
      <c r="H650" s="398"/>
      <c r="I650" s="398"/>
      <c r="J650" s="395"/>
      <c r="K650" s="399">
        <v>84.133</v>
      </c>
      <c r="L650" s="221"/>
      <c r="M650" s="221"/>
      <c r="N650" s="221"/>
      <c r="O650" s="221"/>
      <c r="P650" s="221"/>
      <c r="Q650" s="221"/>
      <c r="R650" s="224"/>
      <c r="T650" s="226"/>
      <c r="U650" s="221"/>
      <c r="V650" s="221"/>
      <c r="W650" s="221"/>
      <c r="X650" s="221"/>
      <c r="Y650" s="221"/>
      <c r="Z650" s="221"/>
      <c r="AA650" s="227"/>
      <c r="AT650" s="228" t="s">
        <v>168</v>
      </c>
      <c r="AU650" s="228" t="s">
        <v>114</v>
      </c>
      <c r="AV650" s="225" t="s">
        <v>114</v>
      </c>
      <c r="AW650" s="225" t="s">
        <v>33</v>
      </c>
      <c r="AX650" s="225" t="s">
        <v>75</v>
      </c>
      <c r="AY650" s="228" t="s">
        <v>160</v>
      </c>
    </row>
    <row r="651" spans="2:51" s="225" customFormat="1" ht="40.15" customHeight="1">
      <c r="B651" s="220"/>
      <c r="C651" s="395"/>
      <c r="D651" s="395"/>
      <c r="E651" s="396" t="s">
        <v>5</v>
      </c>
      <c r="F651" s="397" t="s">
        <v>858</v>
      </c>
      <c r="G651" s="398"/>
      <c r="H651" s="398"/>
      <c r="I651" s="398"/>
      <c r="J651" s="395"/>
      <c r="K651" s="399">
        <v>-17.911</v>
      </c>
      <c r="L651" s="221"/>
      <c r="M651" s="221"/>
      <c r="N651" s="221"/>
      <c r="O651" s="221"/>
      <c r="P651" s="221"/>
      <c r="Q651" s="221"/>
      <c r="R651" s="224"/>
      <c r="T651" s="226"/>
      <c r="U651" s="221"/>
      <c r="V651" s="221"/>
      <c r="W651" s="221"/>
      <c r="X651" s="221"/>
      <c r="Y651" s="221"/>
      <c r="Z651" s="221"/>
      <c r="AA651" s="227"/>
      <c r="AT651" s="228" t="s">
        <v>168</v>
      </c>
      <c r="AU651" s="228" t="s">
        <v>114</v>
      </c>
      <c r="AV651" s="225" t="s">
        <v>114</v>
      </c>
      <c r="AW651" s="225" t="s">
        <v>33</v>
      </c>
      <c r="AX651" s="225" t="s">
        <v>75</v>
      </c>
      <c r="AY651" s="228" t="s">
        <v>160</v>
      </c>
    </row>
    <row r="652" spans="2:51" s="243" customFormat="1" ht="20.5" customHeight="1">
      <c r="B652" s="238"/>
      <c r="C652" s="405"/>
      <c r="D652" s="405"/>
      <c r="E652" s="406" t="s">
        <v>5</v>
      </c>
      <c r="F652" s="407" t="s">
        <v>197</v>
      </c>
      <c r="G652" s="408"/>
      <c r="H652" s="408"/>
      <c r="I652" s="408"/>
      <c r="J652" s="405"/>
      <c r="K652" s="409">
        <v>232.785</v>
      </c>
      <c r="L652" s="239"/>
      <c r="M652" s="239"/>
      <c r="N652" s="239"/>
      <c r="O652" s="239"/>
      <c r="P652" s="239"/>
      <c r="Q652" s="239"/>
      <c r="R652" s="242"/>
      <c r="T652" s="244"/>
      <c r="U652" s="239"/>
      <c r="V652" s="239"/>
      <c r="W652" s="239"/>
      <c r="X652" s="239"/>
      <c r="Y652" s="239"/>
      <c r="Z652" s="239"/>
      <c r="AA652" s="245"/>
      <c r="AT652" s="246" t="s">
        <v>168</v>
      </c>
      <c r="AU652" s="246" t="s">
        <v>114</v>
      </c>
      <c r="AV652" s="243" t="s">
        <v>175</v>
      </c>
      <c r="AW652" s="243" t="s">
        <v>33</v>
      </c>
      <c r="AX652" s="243" t="s">
        <v>75</v>
      </c>
      <c r="AY652" s="246" t="s">
        <v>160</v>
      </c>
    </row>
    <row r="653" spans="2:51" s="216" customFormat="1" ht="20.5" customHeight="1">
      <c r="B653" s="211"/>
      <c r="C653" s="388"/>
      <c r="D653" s="388"/>
      <c r="E653" s="389" t="s">
        <v>5</v>
      </c>
      <c r="F653" s="393" t="s">
        <v>211</v>
      </c>
      <c r="G653" s="394"/>
      <c r="H653" s="394"/>
      <c r="I653" s="394"/>
      <c r="J653" s="388"/>
      <c r="K653" s="392" t="s">
        <v>5</v>
      </c>
      <c r="L653" s="212"/>
      <c r="M653" s="212"/>
      <c r="N653" s="212"/>
      <c r="O653" s="212"/>
      <c r="P653" s="212"/>
      <c r="Q653" s="212"/>
      <c r="R653" s="215"/>
      <c r="T653" s="217"/>
      <c r="U653" s="212"/>
      <c r="V653" s="212"/>
      <c r="W653" s="212"/>
      <c r="X653" s="212"/>
      <c r="Y653" s="212"/>
      <c r="Z653" s="212"/>
      <c r="AA653" s="218"/>
      <c r="AT653" s="219" t="s">
        <v>168</v>
      </c>
      <c r="AU653" s="219" t="s">
        <v>114</v>
      </c>
      <c r="AV653" s="216" t="s">
        <v>83</v>
      </c>
      <c r="AW653" s="216" t="s">
        <v>33</v>
      </c>
      <c r="AX653" s="216" t="s">
        <v>75</v>
      </c>
      <c r="AY653" s="219" t="s">
        <v>160</v>
      </c>
    </row>
    <row r="654" spans="2:51" s="216" customFormat="1" ht="20.5" customHeight="1">
      <c r="B654" s="211"/>
      <c r="C654" s="388"/>
      <c r="D654" s="388"/>
      <c r="E654" s="389" t="s">
        <v>5</v>
      </c>
      <c r="F654" s="393" t="s">
        <v>613</v>
      </c>
      <c r="G654" s="394"/>
      <c r="H654" s="394"/>
      <c r="I654" s="394"/>
      <c r="J654" s="388"/>
      <c r="K654" s="392" t="s">
        <v>5</v>
      </c>
      <c r="L654" s="212"/>
      <c r="M654" s="212"/>
      <c r="N654" s="212"/>
      <c r="O654" s="212"/>
      <c r="P654" s="212"/>
      <c r="Q654" s="212"/>
      <c r="R654" s="215"/>
      <c r="T654" s="217"/>
      <c r="U654" s="212"/>
      <c r="V654" s="212"/>
      <c r="W654" s="212"/>
      <c r="X654" s="212"/>
      <c r="Y654" s="212"/>
      <c r="Z654" s="212"/>
      <c r="AA654" s="218"/>
      <c r="AT654" s="219" t="s">
        <v>168</v>
      </c>
      <c r="AU654" s="219" t="s">
        <v>114</v>
      </c>
      <c r="AV654" s="216" t="s">
        <v>83</v>
      </c>
      <c r="AW654" s="216" t="s">
        <v>33</v>
      </c>
      <c r="AX654" s="216" t="s">
        <v>75</v>
      </c>
      <c r="AY654" s="219" t="s">
        <v>160</v>
      </c>
    </row>
    <row r="655" spans="2:51" s="225" customFormat="1" ht="20.5" customHeight="1">
      <c r="B655" s="220"/>
      <c r="C655" s="395"/>
      <c r="D655" s="395"/>
      <c r="E655" s="396" t="s">
        <v>5</v>
      </c>
      <c r="F655" s="397" t="s">
        <v>859</v>
      </c>
      <c r="G655" s="398"/>
      <c r="H655" s="398"/>
      <c r="I655" s="398"/>
      <c r="J655" s="395"/>
      <c r="K655" s="399">
        <v>49.995</v>
      </c>
      <c r="L655" s="221"/>
      <c r="M655" s="221"/>
      <c r="N655" s="221"/>
      <c r="O655" s="221"/>
      <c r="P655" s="221"/>
      <c r="Q655" s="221"/>
      <c r="R655" s="224"/>
      <c r="T655" s="226"/>
      <c r="U655" s="221"/>
      <c r="V655" s="221"/>
      <c r="W655" s="221"/>
      <c r="X655" s="221"/>
      <c r="Y655" s="221"/>
      <c r="Z655" s="221"/>
      <c r="AA655" s="227"/>
      <c r="AT655" s="228" t="s">
        <v>168</v>
      </c>
      <c r="AU655" s="228" t="s">
        <v>114</v>
      </c>
      <c r="AV655" s="225" t="s">
        <v>114</v>
      </c>
      <c r="AW655" s="225" t="s">
        <v>33</v>
      </c>
      <c r="AX655" s="225" t="s">
        <v>75</v>
      </c>
      <c r="AY655" s="228" t="s">
        <v>160</v>
      </c>
    </row>
    <row r="656" spans="2:51" s="225" customFormat="1" ht="20.5" customHeight="1">
      <c r="B656" s="220"/>
      <c r="C656" s="395"/>
      <c r="D656" s="395"/>
      <c r="E656" s="396" t="s">
        <v>5</v>
      </c>
      <c r="F656" s="397" t="s">
        <v>860</v>
      </c>
      <c r="G656" s="398"/>
      <c r="H656" s="398"/>
      <c r="I656" s="398"/>
      <c r="J656" s="395"/>
      <c r="K656" s="399">
        <v>39.996</v>
      </c>
      <c r="L656" s="221"/>
      <c r="M656" s="221"/>
      <c r="N656" s="221"/>
      <c r="O656" s="221"/>
      <c r="P656" s="221"/>
      <c r="Q656" s="221"/>
      <c r="R656" s="224"/>
      <c r="T656" s="226"/>
      <c r="U656" s="221"/>
      <c r="V656" s="221"/>
      <c r="W656" s="221"/>
      <c r="X656" s="221"/>
      <c r="Y656" s="221"/>
      <c r="Z656" s="221"/>
      <c r="AA656" s="227"/>
      <c r="AT656" s="228" t="s">
        <v>168</v>
      </c>
      <c r="AU656" s="228" t="s">
        <v>114</v>
      </c>
      <c r="AV656" s="225" t="s">
        <v>114</v>
      </c>
      <c r="AW656" s="225" t="s">
        <v>33</v>
      </c>
      <c r="AX656" s="225" t="s">
        <v>75</v>
      </c>
      <c r="AY656" s="228" t="s">
        <v>160</v>
      </c>
    </row>
    <row r="657" spans="2:51" s="225" customFormat="1" ht="20.5" customHeight="1">
      <c r="B657" s="220"/>
      <c r="C657" s="395"/>
      <c r="D657" s="395"/>
      <c r="E657" s="396" t="s">
        <v>5</v>
      </c>
      <c r="F657" s="397" t="s">
        <v>861</v>
      </c>
      <c r="G657" s="398"/>
      <c r="H657" s="398"/>
      <c r="I657" s="398"/>
      <c r="J657" s="395"/>
      <c r="K657" s="399">
        <v>-4.46</v>
      </c>
      <c r="L657" s="221"/>
      <c r="M657" s="221"/>
      <c r="N657" s="221"/>
      <c r="O657" s="221"/>
      <c r="P657" s="221"/>
      <c r="Q657" s="221"/>
      <c r="R657" s="224"/>
      <c r="T657" s="226"/>
      <c r="U657" s="221"/>
      <c r="V657" s="221"/>
      <c r="W657" s="221"/>
      <c r="X657" s="221"/>
      <c r="Y657" s="221"/>
      <c r="Z657" s="221"/>
      <c r="AA657" s="227"/>
      <c r="AT657" s="228" t="s">
        <v>168</v>
      </c>
      <c r="AU657" s="228" t="s">
        <v>114</v>
      </c>
      <c r="AV657" s="225" t="s">
        <v>114</v>
      </c>
      <c r="AW657" s="225" t="s">
        <v>33</v>
      </c>
      <c r="AX657" s="225" t="s">
        <v>75</v>
      </c>
      <c r="AY657" s="228" t="s">
        <v>160</v>
      </c>
    </row>
    <row r="658" spans="2:51" s="243" customFormat="1" ht="20.5" customHeight="1">
      <c r="B658" s="238"/>
      <c r="C658" s="405"/>
      <c r="D658" s="405"/>
      <c r="E658" s="406" t="s">
        <v>5</v>
      </c>
      <c r="F658" s="407" t="s">
        <v>197</v>
      </c>
      <c r="G658" s="408"/>
      <c r="H658" s="408"/>
      <c r="I658" s="408"/>
      <c r="J658" s="405"/>
      <c r="K658" s="409">
        <v>85.531</v>
      </c>
      <c r="L658" s="239"/>
      <c r="M658" s="239"/>
      <c r="N658" s="239"/>
      <c r="O658" s="239"/>
      <c r="P658" s="239"/>
      <c r="Q658" s="239"/>
      <c r="R658" s="242"/>
      <c r="T658" s="244"/>
      <c r="U658" s="239"/>
      <c r="V658" s="239"/>
      <c r="W658" s="239"/>
      <c r="X658" s="239"/>
      <c r="Y658" s="239"/>
      <c r="Z658" s="239"/>
      <c r="AA658" s="245"/>
      <c r="AT658" s="246" t="s">
        <v>168</v>
      </c>
      <c r="AU658" s="246" t="s">
        <v>114</v>
      </c>
      <c r="AV658" s="243" t="s">
        <v>175</v>
      </c>
      <c r="AW658" s="243" t="s">
        <v>33</v>
      </c>
      <c r="AX658" s="243" t="s">
        <v>75</v>
      </c>
      <c r="AY658" s="246" t="s">
        <v>160</v>
      </c>
    </row>
    <row r="659" spans="2:51" s="216" customFormat="1" ht="20.5" customHeight="1">
      <c r="B659" s="211"/>
      <c r="C659" s="388"/>
      <c r="D659" s="388"/>
      <c r="E659" s="389" t="s">
        <v>5</v>
      </c>
      <c r="F659" s="393" t="s">
        <v>665</v>
      </c>
      <c r="G659" s="394"/>
      <c r="H659" s="394"/>
      <c r="I659" s="394"/>
      <c r="J659" s="388"/>
      <c r="K659" s="392" t="s">
        <v>5</v>
      </c>
      <c r="L659" s="212"/>
      <c r="M659" s="212"/>
      <c r="N659" s="212"/>
      <c r="O659" s="212"/>
      <c r="P659" s="212"/>
      <c r="Q659" s="212"/>
      <c r="R659" s="215"/>
      <c r="T659" s="217"/>
      <c r="U659" s="212"/>
      <c r="V659" s="212"/>
      <c r="W659" s="212"/>
      <c r="X659" s="212"/>
      <c r="Y659" s="212"/>
      <c r="Z659" s="212"/>
      <c r="AA659" s="218"/>
      <c r="AT659" s="219" t="s">
        <v>168</v>
      </c>
      <c r="AU659" s="219" t="s">
        <v>114</v>
      </c>
      <c r="AV659" s="216" t="s">
        <v>83</v>
      </c>
      <c r="AW659" s="216" t="s">
        <v>33</v>
      </c>
      <c r="AX659" s="216" t="s">
        <v>75</v>
      </c>
      <c r="AY659" s="219" t="s">
        <v>160</v>
      </c>
    </row>
    <row r="660" spans="2:51" s="225" customFormat="1" ht="20.5" customHeight="1">
      <c r="B660" s="220"/>
      <c r="C660" s="395"/>
      <c r="D660" s="395"/>
      <c r="E660" s="396" t="s">
        <v>5</v>
      </c>
      <c r="F660" s="397" t="s">
        <v>862</v>
      </c>
      <c r="G660" s="398"/>
      <c r="H660" s="398"/>
      <c r="I660" s="398"/>
      <c r="J660" s="395"/>
      <c r="K660" s="399">
        <v>40.885</v>
      </c>
      <c r="L660" s="221"/>
      <c r="M660" s="221"/>
      <c r="N660" s="221"/>
      <c r="O660" s="221"/>
      <c r="P660" s="221"/>
      <c r="Q660" s="221"/>
      <c r="R660" s="224"/>
      <c r="T660" s="226"/>
      <c r="U660" s="221"/>
      <c r="V660" s="221"/>
      <c r="W660" s="221"/>
      <c r="X660" s="221"/>
      <c r="Y660" s="221"/>
      <c r="Z660" s="221"/>
      <c r="AA660" s="227"/>
      <c r="AT660" s="228" t="s">
        <v>168</v>
      </c>
      <c r="AU660" s="228" t="s">
        <v>114</v>
      </c>
      <c r="AV660" s="225" t="s">
        <v>114</v>
      </c>
      <c r="AW660" s="225" t="s">
        <v>33</v>
      </c>
      <c r="AX660" s="225" t="s">
        <v>75</v>
      </c>
      <c r="AY660" s="228" t="s">
        <v>160</v>
      </c>
    </row>
    <row r="661" spans="2:51" s="225" customFormat="1" ht="20.5" customHeight="1">
      <c r="B661" s="220"/>
      <c r="C661" s="395"/>
      <c r="D661" s="395"/>
      <c r="E661" s="396" t="s">
        <v>5</v>
      </c>
      <c r="F661" s="397" t="s">
        <v>863</v>
      </c>
      <c r="G661" s="398"/>
      <c r="H661" s="398"/>
      <c r="I661" s="398"/>
      <c r="J661" s="395"/>
      <c r="K661" s="399">
        <v>34.497</v>
      </c>
      <c r="L661" s="221"/>
      <c r="M661" s="221"/>
      <c r="N661" s="221"/>
      <c r="O661" s="221"/>
      <c r="P661" s="221"/>
      <c r="Q661" s="221"/>
      <c r="R661" s="224"/>
      <c r="T661" s="226"/>
      <c r="U661" s="221"/>
      <c r="V661" s="221"/>
      <c r="W661" s="221"/>
      <c r="X661" s="221"/>
      <c r="Y661" s="221"/>
      <c r="Z661" s="221"/>
      <c r="AA661" s="227"/>
      <c r="AT661" s="228" t="s">
        <v>168</v>
      </c>
      <c r="AU661" s="228" t="s">
        <v>114</v>
      </c>
      <c r="AV661" s="225" t="s">
        <v>114</v>
      </c>
      <c r="AW661" s="225" t="s">
        <v>33</v>
      </c>
      <c r="AX661" s="225" t="s">
        <v>75</v>
      </c>
      <c r="AY661" s="228" t="s">
        <v>160</v>
      </c>
    </row>
    <row r="662" spans="2:51" s="225" customFormat="1" ht="20.5" customHeight="1">
      <c r="B662" s="220"/>
      <c r="C662" s="395"/>
      <c r="D662" s="395"/>
      <c r="E662" s="396" t="s">
        <v>5</v>
      </c>
      <c r="F662" s="397" t="s">
        <v>864</v>
      </c>
      <c r="G662" s="398"/>
      <c r="H662" s="398"/>
      <c r="I662" s="398"/>
      <c r="J662" s="395"/>
      <c r="K662" s="399">
        <v>-5.847</v>
      </c>
      <c r="L662" s="221"/>
      <c r="M662" s="221"/>
      <c r="N662" s="221"/>
      <c r="O662" s="221"/>
      <c r="P662" s="221"/>
      <c r="Q662" s="221"/>
      <c r="R662" s="224"/>
      <c r="T662" s="226"/>
      <c r="U662" s="221"/>
      <c r="V662" s="221"/>
      <c r="W662" s="221"/>
      <c r="X662" s="221"/>
      <c r="Y662" s="221"/>
      <c r="Z662" s="221"/>
      <c r="AA662" s="227"/>
      <c r="AT662" s="228" t="s">
        <v>168</v>
      </c>
      <c r="AU662" s="228" t="s">
        <v>114</v>
      </c>
      <c r="AV662" s="225" t="s">
        <v>114</v>
      </c>
      <c r="AW662" s="225" t="s">
        <v>33</v>
      </c>
      <c r="AX662" s="225" t="s">
        <v>75</v>
      </c>
      <c r="AY662" s="228" t="s">
        <v>160</v>
      </c>
    </row>
    <row r="663" spans="2:51" s="216" customFormat="1" ht="20.5" customHeight="1">
      <c r="B663" s="211"/>
      <c r="C663" s="388"/>
      <c r="D663" s="388"/>
      <c r="E663" s="389" t="s">
        <v>5</v>
      </c>
      <c r="F663" s="393" t="s">
        <v>749</v>
      </c>
      <c r="G663" s="394"/>
      <c r="H663" s="394"/>
      <c r="I663" s="394"/>
      <c r="J663" s="388"/>
      <c r="K663" s="392" t="s">
        <v>5</v>
      </c>
      <c r="L663" s="212"/>
      <c r="M663" s="212"/>
      <c r="N663" s="212"/>
      <c r="O663" s="212"/>
      <c r="P663" s="212"/>
      <c r="Q663" s="212"/>
      <c r="R663" s="215"/>
      <c r="T663" s="217"/>
      <c r="U663" s="212"/>
      <c r="V663" s="212"/>
      <c r="W663" s="212"/>
      <c r="X663" s="212"/>
      <c r="Y663" s="212"/>
      <c r="Z663" s="212"/>
      <c r="AA663" s="218"/>
      <c r="AT663" s="219" t="s">
        <v>168</v>
      </c>
      <c r="AU663" s="219" t="s">
        <v>114</v>
      </c>
      <c r="AV663" s="216" t="s">
        <v>83</v>
      </c>
      <c r="AW663" s="216" t="s">
        <v>33</v>
      </c>
      <c r="AX663" s="216" t="s">
        <v>75</v>
      </c>
      <c r="AY663" s="219" t="s">
        <v>160</v>
      </c>
    </row>
    <row r="664" spans="2:51" s="225" customFormat="1" ht="20.5" customHeight="1">
      <c r="B664" s="220"/>
      <c r="C664" s="395"/>
      <c r="D664" s="395"/>
      <c r="E664" s="396" t="s">
        <v>5</v>
      </c>
      <c r="F664" s="397" t="s">
        <v>865</v>
      </c>
      <c r="G664" s="398"/>
      <c r="H664" s="398"/>
      <c r="I664" s="398"/>
      <c r="J664" s="395"/>
      <c r="K664" s="399">
        <v>-6.977</v>
      </c>
      <c r="L664" s="221"/>
      <c r="M664" s="221"/>
      <c r="N664" s="221"/>
      <c r="O664" s="221"/>
      <c r="P664" s="221"/>
      <c r="Q664" s="221"/>
      <c r="R664" s="224"/>
      <c r="T664" s="226"/>
      <c r="U664" s="221"/>
      <c r="V664" s="221"/>
      <c r="W664" s="221"/>
      <c r="X664" s="221"/>
      <c r="Y664" s="221"/>
      <c r="Z664" s="221"/>
      <c r="AA664" s="227"/>
      <c r="AT664" s="228" t="s">
        <v>168</v>
      </c>
      <c r="AU664" s="228" t="s">
        <v>114</v>
      </c>
      <c r="AV664" s="225" t="s">
        <v>114</v>
      </c>
      <c r="AW664" s="225" t="s">
        <v>33</v>
      </c>
      <c r="AX664" s="225" t="s">
        <v>75</v>
      </c>
      <c r="AY664" s="228" t="s">
        <v>160</v>
      </c>
    </row>
    <row r="665" spans="2:51" s="243" customFormat="1" ht="20.5" customHeight="1">
      <c r="B665" s="238"/>
      <c r="C665" s="405"/>
      <c r="D665" s="405"/>
      <c r="E665" s="406" t="s">
        <v>5</v>
      </c>
      <c r="F665" s="407" t="s">
        <v>197</v>
      </c>
      <c r="G665" s="408"/>
      <c r="H665" s="408"/>
      <c r="I665" s="408"/>
      <c r="J665" s="405"/>
      <c r="K665" s="409">
        <v>62.558</v>
      </c>
      <c r="L665" s="239"/>
      <c r="M665" s="239"/>
      <c r="N665" s="239"/>
      <c r="O665" s="239"/>
      <c r="P665" s="239"/>
      <c r="Q665" s="239"/>
      <c r="R665" s="242"/>
      <c r="T665" s="244"/>
      <c r="U665" s="239"/>
      <c r="V665" s="239"/>
      <c r="W665" s="239"/>
      <c r="X665" s="239"/>
      <c r="Y665" s="239"/>
      <c r="Z665" s="239"/>
      <c r="AA665" s="245"/>
      <c r="AT665" s="246" t="s">
        <v>168</v>
      </c>
      <c r="AU665" s="246" t="s">
        <v>114</v>
      </c>
      <c r="AV665" s="243" t="s">
        <v>175</v>
      </c>
      <c r="AW665" s="243" t="s">
        <v>33</v>
      </c>
      <c r="AX665" s="243" t="s">
        <v>75</v>
      </c>
      <c r="AY665" s="246" t="s">
        <v>160</v>
      </c>
    </row>
    <row r="666" spans="2:51" s="216" customFormat="1" ht="20.5" customHeight="1">
      <c r="B666" s="211"/>
      <c r="C666" s="388"/>
      <c r="D666" s="388"/>
      <c r="E666" s="389" t="s">
        <v>5</v>
      </c>
      <c r="F666" s="393" t="s">
        <v>619</v>
      </c>
      <c r="G666" s="394"/>
      <c r="H666" s="394"/>
      <c r="I666" s="394"/>
      <c r="J666" s="388"/>
      <c r="K666" s="392" t="s">
        <v>5</v>
      </c>
      <c r="L666" s="212"/>
      <c r="M666" s="212"/>
      <c r="N666" s="212"/>
      <c r="O666" s="212"/>
      <c r="P666" s="212"/>
      <c r="Q666" s="212"/>
      <c r="R666" s="215"/>
      <c r="T666" s="217"/>
      <c r="U666" s="212"/>
      <c r="V666" s="212"/>
      <c r="W666" s="212"/>
      <c r="X666" s="212"/>
      <c r="Y666" s="212"/>
      <c r="Z666" s="212"/>
      <c r="AA666" s="218"/>
      <c r="AT666" s="219" t="s">
        <v>168</v>
      </c>
      <c r="AU666" s="219" t="s">
        <v>114</v>
      </c>
      <c r="AV666" s="216" t="s">
        <v>83</v>
      </c>
      <c r="AW666" s="216" t="s">
        <v>33</v>
      </c>
      <c r="AX666" s="216" t="s">
        <v>75</v>
      </c>
      <c r="AY666" s="219" t="s">
        <v>160</v>
      </c>
    </row>
    <row r="667" spans="2:51" s="216" customFormat="1" ht="20.5" customHeight="1">
      <c r="B667" s="211"/>
      <c r="C667" s="388"/>
      <c r="D667" s="388"/>
      <c r="E667" s="389" t="s">
        <v>5</v>
      </c>
      <c r="F667" s="393" t="s">
        <v>620</v>
      </c>
      <c r="G667" s="394"/>
      <c r="H667" s="394"/>
      <c r="I667" s="394"/>
      <c r="J667" s="388"/>
      <c r="K667" s="392" t="s">
        <v>5</v>
      </c>
      <c r="L667" s="212"/>
      <c r="M667" s="212"/>
      <c r="N667" s="212"/>
      <c r="O667" s="212"/>
      <c r="P667" s="212"/>
      <c r="Q667" s="212"/>
      <c r="R667" s="215"/>
      <c r="T667" s="217"/>
      <c r="U667" s="212"/>
      <c r="V667" s="212"/>
      <c r="W667" s="212"/>
      <c r="X667" s="212"/>
      <c r="Y667" s="212"/>
      <c r="Z667" s="212"/>
      <c r="AA667" s="218"/>
      <c r="AT667" s="219" t="s">
        <v>168</v>
      </c>
      <c r="AU667" s="219" t="s">
        <v>114</v>
      </c>
      <c r="AV667" s="216" t="s">
        <v>83</v>
      </c>
      <c r="AW667" s="216" t="s">
        <v>33</v>
      </c>
      <c r="AX667" s="216" t="s">
        <v>75</v>
      </c>
      <c r="AY667" s="219" t="s">
        <v>160</v>
      </c>
    </row>
    <row r="668" spans="2:51" s="225" customFormat="1" ht="20.5" customHeight="1">
      <c r="B668" s="220"/>
      <c r="C668" s="395"/>
      <c r="D668" s="395"/>
      <c r="E668" s="396" t="s">
        <v>5</v>
      </c>
      <c r="F668" s="397" t="s">
        <v>866</v>
      </c>
      <c r="G668" s="398"/>
      <c r="H668" s="398"/>
      <c r="I668" s="398"/>
      <c r="J668" s="395"/>
      <c r="K668" s="399">
        <v>5.111</v>
      </c>
      <c r="L668" s="221"/>
      <c r="M668" s="221"/>
      <c r="N668" s="221"/>
      <c r="O668" s="221"/>
      <c r="P668" s="221"/>
      <c r="Q668" s="221"/>
      <c r="R668" s="224"/>
      <c r="T668" s="226"/>
      <c r="U668" s="221"/>
      <c r="V668" s="221"/>
      <c r="W668" s="221"/>
      <c r="X668" s="221"/>
      <c r="Y668" s="221"/>
      <c r="Z668" s="221"/>
      <c r="AA668" s="227"/>
      <c r="AT668" s="228" t="s">
        <v>168</v>
      </c>
      <c r="AU668" s="228" t="s">
        <v>114</v>
      </c>
      <c r="AV668" s="225" t="s">
        <v>114</v>
      </c>
      <c r="AW668" s="225" t="s">
        <v>33</v>
      </c>
      <c r="AX668" s="225" t="s">
        <v>75</v>
      </c>
      <c r="AY668" s="228" t="s">
        <v>160</v>
      </c>
    </row>
    <row r="669" spans="2:51" s="225" customFormat="1" ht="20.5" customHeight="1">
      <c r="B669" s="220"/>
      <c r="C669" s="395"/>
      <c r="D669" s="395"/>
      <c r="E669" s="396" t="s">
        <v>5</v>
      </c>
      <c r="F669" s="397" t="s">
        <v>867</v>
      </c>
      <c r="G669" s="398"/>
      <c r="H669" s="398"/>
      <c r="I669" s="398"/>
      <c r="J669" s="395"/>
      <c r="K669" s="399">
        <v>-0.203</v>
      </c>
      <c r="L669" s="221"/>
      <c r="M669" s="221"/>
      <c r="N669" s="221"/>
      <c r="O669" s="221"/>
      <c r="P669" s="221"/>
      <c r="Q669" s="221"/>
      <c r="R669" s="224"/>
      <c r="T669" s="226"/>
      <c r="U669" s="221"/>
      <c r="V669" s="221"/>
      <c r="W669" s="221"/>
      <c r="X669" s="221"/>
      <c r="Y669" s="221"/>
      <c r="Z669" s="221"/>
      <c r="AA669" s="227"/>
      <c r="AT669" s="228" t="s">
        <v>168</v>
      </c>
      <c r="AU669" s="228" t="s">
        <v>114</v>
      </c>
      <c r="AV669" s="225" t="s">
        <v>114</v>
      </c>
      <c r="AW669" s="225" t="s">
        <v>33</v>
      </c>
      <c r="AX669" s="225" t="s">
        <v>75</v>
      </c>
      <c r="AY669" s="228" t="s">
        <v>160</v>
      </c>
    </row>
    <row r="670" spans="2:51" s="216" customFormat="1" ht="20.5" customHeight="1">
      <c r="B670" s="211"/>
      <c r="C670" s="388"/>
      <c r="D670" s="388"/>
      <c r="E670" s="389" t="s">
        <v>5</v>
      </c>
      <c r="F670" s="393" t="s">
        <v>622</v>
      </c>
      <c r="G670" s="394"/>
      <c r="H670" s="394"/>
      <c r="I670" s="394"/>
      <c r="J670" s="388"/>
      <c r="K670" s="392" t="s">
        <v>5</v>
      </c>
      <c r="L670" s="212"/>
      <c r="M670" s="212"/>
      <c r="N670" s="212"/>
      <c r="O670" s="212"/>
      <c r="P670" s="212"/>
      <c r="Q670" s="212"/>
      <c r="R670" s="215"/>
      <c r="T670" s="217"/>
      <c r="U670" s="212"/>
      <c r="V670" s="212"/>
      <c r="W670" s="212"/>
      <c r="X670" s="212"/>
      <c r="Y670" s="212"/>
      <c r="Z670" s="212"/>
      <c r="AA670" s="218"/>
      <c r="AT670" s="219" t="s">
        <v>168</v>
      </c>
      <c r="AU670" s="219" t="s">
        <v>114</v>
      </c>
      <c r="AV670" s="216" t="s">
        <v>83</v>
      </c>
      <c r="AW670" s="216" t="s">
        <v>33</v>
      </c>
      <c r="AX670" s="216" t="s">
        <v>75</v>
      </c>
      <c r="AY670" s="219" t="s">
        <v>160</v>
      </c>
    </row>
    <row r="671" spans="2:51" s="225" customFormat="1" ht="20.5" customHeight="1">
      <c r="B671" s="220"/>
      <c r="C671" s="395"/>
      <c r="D671" s="395"/>
      <c r="E671" s="396" t="s">
        <v>5</v>
      </c>
      <c r="F671" s="397" t="s">
        <v>866</v>
      </c>
      <c r="G671" s="398"/>
      <c r="H671" s="398"/>
      <c r="I671" s="398"/>
      <c r="J671" s="395"/>
      <c r="K671" s="399">
        <v>5.111</v>
      </c>
      <c r="L671" s="221"/>
      <c r="M671" s="221"/>
      <c r="N671" s="221"/>
      <c r="O671" s="221"/>
      <c r="P671" s="221"/>
      <c r="Q671" s="221"/>
      <c r="R671" s="224"/>
      <c r="T671" s="226"/>
      <c r="U671" s="221"/>
      <c r="V671" s="221"/>
      <c r="W671" s="221"/>
      <c r="X671" s="221"/>
      <c r="Y671" s="221"/>
      <c r="Z671" s="221"/>
      <c r="AA671" s="227"/>
      <c r="AT671" s="228" t="s">
        <v>168</v>
      </c>
      <c r="AU671" s="228" t="s">
        <v>114</v>
      </c>
      <c r="AV671" s="225" t="s">
        <v>114</v>
      </c>
      <c r="AW671" s="225" t="s">
        <v>33</v>
      </c>
      <c r="AX671" s="225" t="s">
        <v>75</v>
      </c>
      <c r="AY671" s="228" t="s">
        <v>160</v>
      </c>
    </row>
    <row r="672" spans="2:51" s="225" customFormat="1" ht="20.5" customHeight="1">
      <c r="B672" s="220"/>
      <c r="C672" s="395"/>
      <c r="D672" s="395"/>
      <c r="E672" s="396" t="s">
        <v>5</v>
      </c>
      <c r="F672" s="397" t="s">
        <v>867</v>
      </c>
      <c r="G672" s="398"/>
      <c r="H672" s="398"/>
      <c r="I672" s="398"/>
      <c r="J672" s="395"/>
      <c r="K672" s="399">
        <v>-0.203</v>
      </c>
      <c r="L672" s="221"/>
      <c r="M672" s="221"/>
      <c r="N672" s="221"/>
      <c r="O672" s="221"/>
      <c r="P672" s="221"/>
      <c r="Q672" s="221"/>
      <c r="R672" s="224"/>
      <c r="T672" s="226"/>
      <c r="U672" s="221"/>
      <c r="V672" s="221"/>
      <c r="W672" s="221"/>
      <c r="X672" s="221"/>
      <c r="Y672" s="221"/>
      <c r="Z672" s="221"/>
      <c r="AA672" s="227"/>
      <c r="AT672" s="228" t="s">
        <v>168</v>
      </c>
      <c r="AU672" s="228" t="s">
        <v>114</v>
      </c>
      <c r="AV672" s="225" t="s">
        <v>114</v>
      </c>
      <c r="AW672" s="225" t="s">
        <v>33</v>
      </c>
      <c r="AX672" s="225" t="s">
        <v>75</v>
      </c>
      <c r="AY672" s="228" t="s">
        <v>160</v>
      </c>
    </row>
    <row r="673" spans="2:51" s="216" customFormat="1" ht="20.5" customHeight="1">
      <c r="B673" s="211"/>
      <c r="C673" s="388"/>
      <c r="D673" s="388"/>
      <c r="E673" s="389" t="s">
        <v>5</v>
      </c>
      <c r="F673" s="393" t="s">
        <v>624</v>
      </c>
      <c r="G673" s="394"/>
      <c r="H673" s="394"/>
      <c r="I673" s="394"/>
      <c r="J673" s="388"/>
      <c r="K673" s="392" t="s">
        <v>5</v>
      </c>
      <c r="L673" s="212"/>
      <c r="M673" s="212"/>
      <c r="N673" s="212"/>
      <c r="O673" s="212"/>
      <c r="P673" s="212"/>
      <c r="Q673" s="212"/>
      <c r="R673" s="215"/>
      <c r="T673" s="217"/>
      <c r="U673" s="212"/>
      <c r="V673" s="212"/>
      <c r="W673" s="212"/>
      <c r="X673" s="212"/>
      <c r="Y673" s="212"/>
      <c r="Z673" s="212"/>
      <c r="AA673" s="218"/>
      <c r="AT673" s="219" t="s">
        <v>168</v>
      </c>
      <c r="AU673" s="219" t="s">
        <v>114</v>
      </c>
      <c r="AV673" s="216" t="s">
        <v>83</v>
      </c>
      <c r="AW673" s="216" t="s">
        <v>33</v>
      </c>
      <c r="AX673" s="216" t="s">
        <v>75</v>
      </c>
      <c r="AY673" s="219" t="s">
        <v>160</v>
      </c>
    </row>
    <row r="674" spans="2:51" s="225" customFormat="1" ht="20.5" customHeight="1">
      <c r="B674" s="220"/>
      <c r="C674" s="395"/>
      <c r="D674" s="395"/>
      <c r="E674" s="396" t="s">
        <v>5</v>
      </c>
      <c r="F674" s="397" t="s">
        <v>866</v>
      </c>
      <c r="G674" s="398"/>
      <c r="H674" s="398"/>
      <c r="I674" s="398"/>
      <c r="J674" s="395"/>
      <c r="K674" s="399">
        <v>5.111</v>
      </c>
      <c r="L674" s="221"/>
      <c r="M674" s="221"/>
      <c r="N674" s="221"/>
      <c r="O674" s="221"/>
      <c r="P674" s="221"/>
      <c r="Q674" s="221"/>
      <c r="R674" s="224"/>
      <c r="T674" s="226"/>
      <c r="U674" s="221"/>
      <c r="V674" s="221"/>
      <c r="W674" s="221"/>
      <c r="X674" s="221"/>
      <c r="Y674" s="221"/>
      <c r="Z674" s="221"/>
      <c r="AA674" s="227"/>
      <c r="AT674" s="228" t="s">
        <v>168</v>
      </c>
      <c r="AU674" s="228" t="s">
        <v>114</v>
      </c>
      <c r="AV674" s="225" t="s">
        <v>114</v>
      </c>
      <c r="AW674" s="225" t="s">
        <v>33</v>
      </c>
      <c r="AX674" s="225" t="s">
        <v>75</v>
      </c>
      <c r="AY674" s="228" t="s">
        <v>160</v>
      </c>
    </row>
    <row r="675" spans="2:51" s="225" customFormat="1" ht="20.5" customHeight="1">
      <c r="B675" s="220"/>
      <c r="C675" s="395"/>
      <c r="D675" s="395"/>
      <c r="E675" s="396" t="s">
        <v>5</v>
      </c>
      <c r="F675" s="397" t="s">
        <v>867</v>
      </c>
      <c r="G675" s="398"/>
      <c r="H675" s="398"/>
      <c r="I675" s="398"/>
      <c r="J675" s="395"/>
      <c r="K675" s="399">
        <v>-0.203</v>
      </c>
      <c r="L675" s="221"/>
      <c r="M675" s="221"/>
      <c r="N675" s="221"/>
      <c r="O675" s="221"/>
      <c r="P675" s="221"/>
      <c r="Q675" s="221"/>
      <c r="R675" s="224"/>
      <c r="T675" s="226"/>
      <c r="U675" s="221"/>
      <c r="V675" s="221"/>
      <c r="W675" s="221"/>
      <c r="X675" s="221"/>
      <c r="Y675" s="221"/>
      <c r="Z675" s="221"/>
      <c r="AA675" s="227"/>
      <c r="AT675" s="228" t="s">
        <v>168</v>
      </c>
      <c r="AU675" s="228" t="s">
        <v>114</v>
      </c>
      <c r="AV675" s="225" t="s">
        <v>114</v>
      </c>
      <c r="AW675" s="225" t="s">
        <v>33</v>
      </c>
      <c r="AX675" s="225" t="s">
        <v>75</v>
      </c>
      <c r="AY675" s="228" t="s">
        <v>160</v>
      </c>
    </row>
    <row r="676" spans="2:51" s="216" customFormat="1" ht="20.5" customHeight="1">
      <c r="B676" s="211"/>
      <c r="C676" s="388"/>
      <c r="D676" s="388"/>
      <c r="E676" s="389" t="s">
        <v>5</v>
      </c>
      <c r="F676" s="393" t="s">
        <v>626</v>
      </c>
      <c r="G676" s="394"/>
      <c r="H676" s="394"/>
      <c r="I676" s="394"/>
      <c r="J676" s="388"/>
      <c r="K676" s="392" t="s">
        <v>5</v>
      </c>
      <c r="L676" s="212"/>
      <c r="M676" s="212"/>
      <c r="N676" s="212"/>
      <c r="O676" s="212"/>
      <c r="P676" s="212"/>
      <c r="Q676" s="212"/>
      <c r="R676" s="215"/>
      <c r="T676" s="217"/>
      <c r="U676" s="212"/>
      <c r="V676" s="212"/>
      <c r="W676" s="212"/>
      <c r="X676" s="212"/>
      <c r="Y676" s="212"/>
      <c r="Z676" s="212"/>
      <c r="AA676" s="218"/>
      <c r="AT676" s="219" t="s">
        <v>168</v>
      </c>
      <c r="AU676" s="219" t="s">
        <v>114</v>
      </c>
      <c r="AV676" s="216" t="s">
        <v>83</v>
      </c>
      <c r="AW676" s="216" t="s">
        <v>33</v>
      </c>
      <c r="AX676" s="216" t="s">
        <v>75</v>
      </c>
      <c r="AY676" s="219" t="s">
        <v>160</v>
      </c>
    </row>
    <row r="677" spans="2:51" s="225" customFormat="1" ht="20.5" customHeight="1">
      <c r="B677" s="220"/>
      <c r="C677" s="395"/>
      <c r="D677" s="395"/>
      <c r="E677" s="396" t="s">
        <v>5</v>
      </c>
      <c r="F677" s="397" t="s">
        <v>866</v>
      </c>
      <c r="G677" s="398"/>
      <c r="H677" s="398"/>
      <c r="I677" s="398"/>
      <c r="J677" s="395"/>
      <c r="K677" s="399">
        <v>5.111</v>
      </c>
      <c r="L677" s="221"/>
      <c r="M677" s="221"/>
      <c r="N677" s="221"/>
      <c r="O677" s="221"/>
      <c r="P677" s="221"/>
      <c r="Q677" s="221"/>
      <c r="R677" s="224"/>
      <c r="T677" s="226"/>
      <c r="U677" s="221"/>
      <c r="V677" s="221"/>
      <c r="W677" s="221"/>
      <c r="X677" s="221"/>
      <c r="Y677" s="221"/>
      <c r="Z677" s="221"/>
      <c r="AA677" s="227"/>
      <c r="AT677" s="228" t="s">
        <v>168</v>
      </c>
      <c r="AU677" s="228" t="s">
        <v>114</v>
      </c>
      <c r="AV677" s="225" t="s">
        <v>114</v>
      </c>
      <c r="AW677" s="225" t="s">
        <v>33</v>
      </c>
      <c r="AX677" s="225" t="s">
        <v>75</v>
      </c>
      <c r="AY677" s="228" t="s">
        <v>160</v>
      </c>
    </row>
    <row r="678" spans="2:51" s="225" customFormat="1" ht="20.5" customHeight="1">
      <c r="B678" s="220"/>
      <c r="C678" s="395"/>
      <c r="D678" s="395"/>
      <c r="E678" s="396" t="s">
        <v>5</v>
      </c>
      <c r="F678" s="397" t="s">
        <v>867</v>
      </c>
      <c r="G678" s="398"/>
      <c r="H678" s="398"/>
      <c r="I678" s="398"/>
      <c r="J678" s="395"/>
      <c r="K678" s="399">
        <v>-0.203</v>
      </c>
      <c r="L678" s="221"/>
      <c r="M678" s="221"/>
      <c r="N678" s="221"/>
      <c r="O678" s="221"/>
      <c r="P678" s="221"/>
      <c r="Q678" s="221"/>
      <c r="R678" s="224"/>
      <c r="T678" s="226"/>
      <c r="U678" s="221"/>
      <c r="V678" s="221"/>
      <c r="W678" s="221"/>
      <c r="X678" s="221"/>
      <c r="Y678" s="221"/>
      <c r="Z678" s="221"/>
      <c r="AA678" s="227"/>
      <c r="AT678" s="228" t="s">
        <v>168</v>
      </c>
      <c r="AU678" s="228" t="s">
        <v>114</v>
      </c>
      <c r="AV678" s="225" t="s">
        <v>114</v>
      </c>
      <c r="AW678" s="225" t="s">
        <v>33</v>
      </c>
      <c r="AX678" s="225" t="s">
        <v>75</v>
      </c>
      <c r="AY678" s="228" t="s">
        <v>160</v>
      </c>
    </row>
    <row r="679" spans="2:51" s="216" customFormat="1" ht="20.5" customHeight="1">
      <c r="B679" s="211"/>
      <c r="C679" s="388"/>
      <c r="D679" s="388"/>
      <c r="E679" s="389" t="s">
        <v>5</v>
      </c>
      <c r="F679" s="393" t="s">
        <v>628</v>
      </c>
      <c r="G679" s="394"/>
      <c r="H679" s="394"/>
      <c r="I679" s="394"/>
      <c r="J679" s="388"/>
      <c r="K679" s="392" t="s">
        <v>5</v>
      </c>
      <c r="L679" s="212"/>
      <c r="M679" s="212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25" customFormat="1" ht="20.5" customHeight="1">
      <c r="B680" s="220"/>
      <c r="C680" s="395"/>
      <c r="D680" s="395"/>
      <c r="E680" s="396" t="s">
        <v>5</v>
      </c>
      <c r="F680" s="397" t="s">
        <v>866</v>
      </c>
      <c r="G680" s="398"/>
      <c r="H680" s="398"/>
      <c r="I680" s="398"/>
      <c r="J680" s="395"/>
      <c r="K680" s="399">
        <v>5.111</v>
      </c>
      <c r="L680" s="221"/>
      <c r="M680" s="221"/>
      <c r="N680" s="221"/>
      <c r="O680" s="221"/>
      <c r="P680" s="221"/>
      <c r="Q680" s="221"/>
      <c r="R680" s="224"/>
      <c r="T680" s="226"/>
      <c r="U680" s="221"/>
      <c r="V680" s="221"/>
      <c r="W680" s="221"/>
      <c r="X680" s="221"/>
      <c r="Y680" s="221"/>
      <c r="Z680" s="221"/>
      <c r="AA680" s="227"/>
      <c r="AT680" s="228" t="s">
        <v>168</v>
      </c>
      <c r="AU680" s="228" t="s">
        <v>114</v>
      </c>
      <c r="AV680" s="225" t="s">
        <v>114</v>
      </c>
      <c r="AW680" s="225" t="s">
        <v>33</v>
      </c>
      <c r="AX680" s="225" t="s">
        <v>75</v>
      </c>
      <c r="AY680" s="228" t="s">
        <v>160</v>
      </c>
    </row>
    <row r="681" spans="2:51" s="225" customFormat="1" ht="20.5" customHeight="1">
      <c r="B681" s="220"/>
      <c r="C681" s="395"/>
      <c r="D681" s="395"/>
      <c r="E681" s="396" t="s">
        <v>5</v>
      </c>
      <c r="F681" s="397" t="s">
        <v>867</v>
      </c>
      <c r="G681" s="398"/>
      <c r="H681" s="398"/>
      <c r="I681" s="398"/>
      <c r="J681" s="395"/>
      <c r="K681" s="399">
        <v>-0.203</v>
      </c>
      <c r="L681" s="221"/>
      <c r="M681" s="221"/>
      <c r="N681" s="221"/>
      <c r="O681" s="221"/>
      <c r="P681" s="221"/>
      <c r="Q681" s="221"/>
      <c r="R681" s="224"/>
      <c r="T681" s="226"/>
      <c r="U681" s="221"/>
      <c r="V681" s="221"/>
      <c r="W681" s="221"/>
      <c r="X681" s="221"/>
      <c r="Y681" s="221"/>
      <c r="Z681" s="221"/>
      <c r="AA681" s="227"/>
      <c r="AT681" s="228" t="s">
        <v>168</v>
      </c>
      <c r="AU681" s="228" t="s">
        <v>114</v>
      </c>
      <c r="AV681" s="225" t="s">
        <v>114</v>
      </c>
      <c r="AW681" s="225" t="s">
        <v>33</v>
      </c>
      <c r="AX681" s="225" t="s">
        <v>75</v>
      </c>
      <c r="AY681" s="228" t="s">
        <v>160</v>
      </c>
    </row>
    <row r="682" spans="2:51" s="216" customFormat="1" ht="20.5" customHeight="1">
      <c r="B682" s="211"/>
      <c r="C682" s="388"/>
      <c r="D682" s="388"/>
      <c r="E682" s="389" t="s">
        <v>5</v>
      </c>
      <c r="F682" s="393" t="s">
        <v>630</v>
      </c>
      <c r="G682" s="394"/>
      <c r="H682" s="394"/>
      <c r="I682" s="394"/>
      <c r="J682" s="388"/>
      <c r="K682" s="392" t="s">
        <v>5</v>
      </c>
      <c r="L682" s="212"/>
      <c r="M682" s="212"/>
      <c r="N682" s="212"/>
      <c r="O682" s="212"/>
      <c r="P682" s="212"/>
      <c r="Q682" s="212"/>
      <c r="R682" s="215"/>
      <c r="T682" s="217"/>
      <c r="U682" s="212"/>
      <c r="V682" s="212"/>
      <c r="W682" s="212"/>
      <c r="X682" s="212"/>
      <c r="Y682" s="212"/>
      <c r="Z682" s="212"/>
      <c r="AA682" s="218"/>
      <c r="AT682" s="219" t="s">
        <v>168</v>
      </c>
      <c r="AU682" s="219" t="s">
        <v>114</v>
      </c>
      <c r="AV682" s="216" t="s">
        <v>83</v>
      </c>
      <c r="AW682" s="216" t="s">
        <v>33</v>
      </c>
      <c r="AX682" s="216" t="s">
        <v>75</v>
      </c>
      <c r="AY682" s="219" t="s">
        <v>160</v>
      </c>
    </row>
    <row r="683" spans="2:51" s="225" customFormat="1" ht="20.5" customHeight="1">
      <c r="B683" s="220"/>
      <c r="C683" s="395"/>
      <c r="D683" s="395"/>
      <c r="E683" s="396" t="s">
        <v>5</v>
      </c>
      <c r="F683" s="397" t="s">
        <v>866</v>
      </c>
      <c r="G683" s="398"/>
      <c r="H683" s="398"/>
      <c r="I683" s="398"/>
      <c r="J683" s="395"/>
      <c r="K683" s="399">
        <v>5.111</v>
      </c>
      <c r="L683" s="221"/>
      <c r="M683" s="221"/>
      <c r="N683" s="221"/>
      <c r="O683" s="221"/>
      <c r="P683" s="221"/>
      <c r="Q683" s="221"/>
      <c r="R683" s="224"/>
      <c r="T683" s="226"/>
      <c r="U683" s="221"/>
      <c r="V683" s="221"/>
      <c r="W683" s="221"/>
      <c r="X683" s="221"/>
      <c r="Y683" s="221"/>
      <c r="Z683" s="221"/>
      <c r="AA683" s="227"/>
      <c r="AT683" s="228" t="s">
        <v>168</v>
      </c>
      <c r="AU683" s="228" t="s">
        <v>114</v>
      </c>
      <c r="AV683" s="225" t="s">
        <v>114</v>
      </c>
      <c r="AW683" s="225" t="s">
        <v>33</v>
      </c>
      <c r="AX683" s="225" t="s">
        <v>75</v>
      </c>
      <c r="AY683" s="228" t="s">
        <v>160</v>
      </c>
    </row>
    <row r="684" spans="2:51" s="225" customFormat="1" ht="20.5" customHeight="1">
      <c r="B684" s="220"/>
      <c r="C684" s="395"/>
      <c r="D684" s="395"/>
      <c r="E684" s="396" t="s">
        <v>5</v>
      </c>
      <c r="F684" s="397" t="s">
        <v>867</v>
      </c>
      <c r="G684" s="398"/>
      <c r="H684" s="398"/>
      <c r="I684" s="398"/>
      <c r="J684" s="395"/>
      <c r="K684" s="399">
        <v>-0.203</v>
      </c>
      <c r="L684" s="221"/>
      <c r="M684" s="221"/>
      <c r="N684" s="221"/>
      <c r="O684" s="221"/>
      <c r="P684" s="221"/>
      <c r="Q684" s="221"/>
      <c r="R684" s="224"/>
      <c r="T684" s="226"/>
      <c r="U684" s="221"/>
      <c r="V684" s="221"/>
      <c r="W684" s="221"/>
      <c r="X684" s="221"/>
      <c r="Y684" s="221"/>
      <c r="Z684" s="221"/>
      <c r="AA684" s="227"/>
      <c r="AT684" s="228" t="s">
        <v>168</v>
      </c>
      <c r="AU684" s="228" t="s">
        <v>114</v>
      </c>
      <c r="AV684" s="225" t="s">
        <v>114</v>
      </c>
      <c r="AW684" s="225" t="s">
        <v>33</v>
      </c>
      <c r="AX684" s="225" t="s">
        <v>75</v>
      </c>
      <c r="AY684" s="228" t="s">
        <v>160</v>
      </c>
    </row>
    <row r="685" spans="2:51" s="216" customFormat="1" ht="20.5" customHeight="1">
      <c r="B685" s="211"/>
      <c r="C685" s="388"/>
      <c r="D685" s="388"/>
      <c r="E685" s="389" t="s">
        <v>5</v>
      </c>
      <c r="F685" s="393" t="s">
        <v>631</v>
      </c>
      <c r="G685" s="394"/>
      <c r="H685" s="394"/>
      <c r="I685" s="394"/>
      <c r="J685" s="388"/>
      <c r="K685" s="392" t="s">
        <v>5</v>
      </c>
      <c r="L685" s="212"/>
      <c r="M685" s="212"/>
      <c r="N685" s="212"/>
      <c r="O685" s="212"/>
      <c r="P685" s="212"/>
      <c r="Q685" s="212"/>
      <c r="R685" s="215"/>
      <c r="T685" s="217"/>
      <c r="U685" s="212"/>
      <c r="V685" s="212"/>
      <c r="W685" s="212"/>
      <c r="X685" s="212"/>
      <c r="Y685" s="212"/>
      <c r="Z685" s="212"/>
      <c r="AA685" s="218"/>
      <c r="AT685" s="219" t="s">
        <v>168</v>
      </c>
      <c r="AU685" s="219" t="s">
        <v>114</v>
      </c>
      <c r="AV685" s="216" t="s">
        <v>83</v>
      </c>
      <c r="AW685" s="216" t="s">
        <v>33</v>
      </c>
      <c r="AX685" s="216" t="s">
        <v>75</v>
      </c>
      <c r="AY685" s="219" t="s">
        <v>160</v>
      </c>
    </row>
    <row r="686" spans="2:51" s="225" customFormat="1" ht="20.5" customHeight="1">
      <c r="B686" s="220"/>
      <c r="C686" s="395"/>
      <c r="D686" s="395"/>
      <c r="E686" s="396" t="s">
        <v>5</v>
      </c>
      <c r="F686" s="397" t="s">
        <v>866</v>
      </c>
      <c r="G686" s="398"/>
      <c r="H686" s="398"/>
      <c r="I686" s="398"/>
      <c r="J686" s="395"/>
      <c r="K686" s="399">
        <v>5.111</v>
      </c>
      <c r="L686" s="221"/>
      <c r="M686" s="221"/>
      <c r="N686" s="221"/>
      <c r="O686" s="221"/>
      <c r="P686" s="221"/>
      <c r="Q686" s="221"/>
      <c r="R686" s="224"/>
      <c r="T686" s="226"/>
      <c r="U686" s="221"/>
      <c r="V686" s="221"/>
      <c r="W686" s="221"/>
      <c r="X686" s="221"/>
      <c r="Y686" s="221"/>
      <c r="Z686" s="221"/>
      <c r="AA686" s="227"/>
      <c r="AT686" s="228" t="s">
        <v>168</v>
      </c>
      <c r="AU686" s="228" t="s">
        <v>114</v>
      </c>
      <c r="AV686" s="225" t="s">
        <v>114</v>
      </c>
      <c r="AW686" s="225" t="s">
        <v>33</v>
      </c>
      <c r="AX686" s="225" t="s">
        <v>75</v>
      </c>
      <c r="AY686" s="228" t="s">
        <v>160</v>
      </c>
    </row>
    <row r="687" spans="2:51" s="225" customFormat="1" ht="20.5" customHeight="1">
      <c r="B687" s="220"/>
      <c r="C687" s="395"/>
      <c r="D687" s="395"/>
      <c r="E687" s="396" t="s">
        <v>5</v>
      </c>
      <c r="F687" s="397" t="s">
        <v>867</v>
      </c>
      <c r="G687" s="398"/>
      <c r="H687" s="398"/>
      <c r="I687" s="398"/>
      <c r="J687" s="395"/>
      <c r="K687" s="399">
        <v>-0.203</v>
      </c>
      <c r="L687" s="221"/>
      <c r="M687" s="221"/>
      <c r="N687" s="221"/>
      <c r="O687" s="221"/>
      <c r="P687" s="221"/>
      <c r="Q687" s="221"/>
      <c r="R687" s="224"/>
      <c r="T687" s="226"/>
      <c r="U687" s="221"/>
      <c r="V687" s="221"/>
      <c r="W687" s="221"/>
      <c r="X687" s="221"/>
      <c r="Y687" s="221"/>
      <c r="Z687" s="221"/>
      <c r="AA687" s="227"/>
      <c r="AT687" s="228" t="s">
        <v>168</v>
      </c>
      <c r="AU687" s="228" t="s">
        <v>114</v>
      </c>
      <c r="AV687" s="225" t="s">
        <v>114</v>
      </c>
      <c r="AW687" s="225" t="s">
        <v>33</v>
      </c>
      <c r="AX687" s="225" t="s">
        <v>75</v>
      </c>
      <c r="AY687" s="228" t="s">
        <v>160</v>
      </c>
    </row>
    <row r="688" spans="2:51" s="216" customFormat="1" ht="20.5" customHeight="1">
      <c r="B688" s="211"/>
      <c r="C688" s="388"/>
      <c r="D688" s="388"/>
      <c r="E688" s="389" t="s">
        <v>5</v>
      </c>
      <c r="F688" s="393" t="s">
        <v>633</v>
      </c>
      <c r="G688" s="394"/>
      <c r="H688" s="394"/>
      <c r="I688" s="394"/>
      <c r="J688" s="388"/>
      <c r="K688" s="392" t="s">
        <v>5</v>
      </c>
      <c r="L688" s="212"/>
      <c r="M688" s="212"/>
      <c r="N688" s="212"/>
      <c r="O688" s="212"/>
      <c r="P688" s="212"/>
      <c r="Q688" s="212"/>
      <c r="R688" s="215"/>
      <c r="T688" s="217"/>
      <c r="U688" s="212"/>
      <c r="V688" s="212"/>
      <c r="W688" s="212"/>
      <c r="X688" s="212"/>
      <c r="Y688" s="212"/>
      <c r="Z688" s="212"/>
      <c r="AA688" s="218"/>
      <c r="AT688" s="219" t="s">
        <v>168</v>
      </c>
      <c r="AU688" s="219" t="s">
        <v>114</v>
      </c>
      <c r="AV688" s="216" t="s">
        <v>83</v>
      </c>
      <c r="AW688" s="216" t="s">
        <v>33</v>
      </c>
      <c r="AX688" s="216" t="s">
        <v>75</v>
      </c>
      <c r="AY688" s="219" t="s">
        <v>160</v>
      </c>
    </row>
    <row r="689" spans="2:51" s="225" customFormat="1" ht="20.5" customHeight="1">
      <c r="B689" s="220"/>
      <c r="C689" s="395"/>
      <c r="D689" s="395"/>
      <c r="E689" s="396" t="s">
        <v>5</v>
      </c>
      <c r="F689" s="397" t="s">
        <v>868</v>
      </c>
      <c r="G689" s="398"/>
      <c r="H689" s="398"/>
      <c r="I689" s="398"/>
      <c r="J689" s="395"/>
      <c r="K689" s="399">
        <v>12.265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25" customFormat="1" ht="20.5" customHeight="1">
      <c r="B690" s="220"/>
      <c r="C690" s="395"/>
      <c r="D690" s="395"/>
      <c r="E690" s="396" t="s">
        <v>5</v>
      </c>
      <c r="F690" s="397" t="s">
        <v>869</v>
      </c>
      <c r="G690" s="398"/>
      <c r="H690" s="398"/>
      <c r="I690" s="398"/>
      <c r="J690" s="395"/>
      <c r="K690" s="399">
        <v>-0.487</v>
      </c>
      <c r="L690" s="221"/>
      <c r="M690" s="221"/>
      <c r="N690" s="221"/>
      <c r="O690" s="221"/>
      <c r="P690" s="221"/>
      <c r="Q690" s="221"/>
      <c r="R690" s="224"/>
      <c r="T690" s="226"/>
      <c r="U690" s="221"/>
      <c r="V690" s="221"/>
      <c r="W690" s="221"/>
      <c r="X690" s="221"/>
      <c r="Y690" s="221"/>
      <c r="Z690" s="221"/>
      <c r="AA690" s="227"/>
      <c r="AT690" s="228" t="s">
        <v>168</v>
      </c>
      <c r="AU690" s="228" t="s">
        <v>114</v>
      </c>
      <c r="AV690" s="225" t="s">
        <v>114</v>
      </c>
      <c r="AW690" s="225" t="s">
        <v>33</v>
      </c>
      <c r="AX690" s="225" t="s">
        <v>75</v>
      </c>
      <c r="AY690" s="228" t="s">
        <v>160</v>
      </c>
    </row>
    <row r="691" spans="2:51" s="216" customFormat="1" ht="20.5" customHeight="1">
      <c r="B691" s="211"/>
      <c r="C691" s="388"/>
      <c r="D691" s="388"/>
      <c r="E691" s="389" t="s">
        <v>5</v>
      </c>
      <c r="F691" s="393" t="s">
        <v>635</v>
      </c>
      <c r="G691" s="394"/>
      <c r="H691" s="394"/>
      <c r="I691" s="394"/>
      <c r="J691" s="388"/>
      <c r="K691" s="392" t="s">
        <v>5</v>
      </c>
      <c r="L691" s="212"/>
      <c r="M691" s="212"/>
      <c r="N691" s="212"/>
      <c r="O691" s="212"/>
      <c r="P691" s="212"/>
      <c r="Q691" s="212"/>
      <c r="R691" s="215"/>
      <c r="T691" s="217"/>
      <c r="U691" s="212"/>
      <c r="V691" s="212"/>
      <c r="W691" s="212"/>
      <c r="X691" s="212"/>
      <c r="Y691" s="212"/>
      <c r="Z691" s="212"/>
      <c r="AA691" s="218"/>
      <c r="AT691" s="219" t="s">
        <v>168</v>
      </c>
      <c r="AU691" s="219" t="s">
        <v>114</v>
      </c>
      <c r="AV691" s="216" t="s">
        <v>83</v>
      </c>
      <c r="AW691" s="216" t="s">
        <v>33</v>
      </c>
      <c r="AX691" s="216" t="s">
        <v>75</v>
      </c>
      <c r="AY691" s="219" t="s">
        <v>160</v>
      </c>
    </row>
    <row r="692" spans="2:51" s="225" customFormat="1" ht="20.5" customHeight="1">
      <c r="B692" s="220"/>
      <c r="C692" s="395"/>
      <c r="D692" s="395"/>
      <c r="E692" s="396" t="s">
        <v>5</v>
      </c>
      <c r="F692" s="397" t="s">
        <v>866</v>
      </c>
      <c r="G692" s="398"/>
      <c r="H692" s="398"/>
      <c r="I692" s="398"/>
      <c r="J692" s="395"/>
      <c r="K692" s="399">
        <v>5.111</v>
      </c>
      <c r="L692" s="221"/>
      <c r="M692" s="221"/>
      <c r="N692" s="221"/>
      <c r="O692" s="221"/>
      <c r="P692" s="221"/>
      <c r="Q692" s="221"/>
      <c r="R692" s="224"/>
      <c r="T692" s="226"/>
      <c r="U692" s="221"/>
      <c r="V692" s="221"/>
      <c r="W692" s="221"/>
      <c r="X692" s="221"/>
      <c r="Y692" s="221"/>
      <c r="Z692" s="221"/>
      <c r="AA692" s="227"/>
      <c r="AT692" s="228" t="s">
        <v>168</v>
      </c>
      <c r="AU692" s="228" t="s">
        <v>114</v>
      </c>
      <c r="AV692" s="225" t="s">
        <v>114</v>
      </c>
      <c r="AW692" s="225" t="s">
        <v>33</v>
      </c>
      <c r="AX692" s="225" t="s">
        <v>75</v>
      </c>
      <c r="AY692" s="228" t="s">
        <v>160</v>
      </c>
    </row>
    <row r="693" spans="2:51" s="225" customFormat="1" ht="20.5" customHeight="1">
      <c r="B693" s="220"/>
      <c r="C693" s="395"/>
      <c r="D693" s="395"/>
      <c r="E693" s="396" t="s">
        <v>5</v>
      </c>
      <c r="F693" s="397" t="s">
        <v>867</v>
      </c>
      <c r="G693" s="398"/>
      <c r="H693" s="398"/>
      <c r="I693" s="398"/>
      <c r="J693" s="395"/>
      <c r="K693" s="399">
        <v>-0.203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16" customFormat="1" ht="20.5" customHeight="1">
      <c r="B694" s="211"/>
      <c r="C694" s="388"/>
      <c r="D694" s="388"/>
      <c r="E694" s="389" t="s">
        <v>5</v>
      </c>
      <c r="F694" s="393" t="s">
        <v>637</v>
      </c>
      <c r="G694" s="394"/>
      <c r="H694" s="394"/>
      <c r="I694" s="394"/>
      <c r="J694" s="388"/>
      <c r="K694" s="392" t="s">
        <v>5</v>
      </c>
      <c r="L694" s="212"/>
      <c r="M694" s="212"/>
      <c r="N694" s="212"/>
      <c r="O694" s="212"/>
      <c r="P694" s="212"/>
      <c r="Q694" s="212"/>
      <c r="R694" s="215"/>
      <c r="T694" s="217"/>
      <c r="U694" s="212"/>
      <c r="V694" s="212"/>
      <c r="W694" s="212"/>
      <c r="X694" s="212"/>
      <c r="Y694" s="212"/>
      <c r="Z694" s="212"/>
      <c r="AA694" s="218"/>
      <c r="AT694" s="219" t="s">
        <v>168</v>
      </c>
      <c r="AU694" s="219" t="s">
        <v>114</v>
      </c>
      <c r="AV694" s="216" t="s">
        <v>83</v>
      </c>
      <c r="AW694" s="216" t="s">
        <v>33</v>
      </c>
      <c r="AX694" s="216" t="s">
        <v>75</v>
      </c>
      <c r="AY694" s="219" t="s">
        <v>160</v>
      </c>
    </row>
    <row r="695" spans="2:51" s="225" customFormat="1" ht="20.5" customHeight="1">
      <c r="B695" s="220"/>
      <c r="C695" s="395"/>
      <c r="D695" s="395"/>
      <c r="E695" s="396" t="s">
        <v>5</v>
      </c>
      <c r="F695" s="397" t="s">
        <v>870</v>
      </c>
      <c r="G695" s="398"/>
      <c r="H695" s="398"/>
      <c r="I695" s="398"/>
      <c r="J695" s="395"/>
      <c r="K695" s="399">
        <v>6.133</v>
      </c>
      <c r="L695" s="221"/>
      <c r="M695" s="221"/>
      <c r="N695" s="221"/>
      <c r="O695" s="221"/>
      <c r="P695" s="221"/>
      <c r="Q695" s="221"/>
      <c r="R695" s="224"/>
      <c r="T695" s="226"/>
      <c r="U695" s="221"/>
      <c r="V695" s="221"/>
      <c r="W695" s="221"/>
      <c r="X695" s="221"/>
      <c r="Y695" s="221"/>
      <c r="Z695" s="221"/>
      <c r="AA695" s="227"/>
      <c r="AT695" s="228" t="s">
        <v>168</v>
      </c>
      <c r="AU695" s="228" t="s">
        <v>114</v>
      </c>
      <c r="AV695" s="225" t="s">
        <v>114</v>
      </c>
      <c r="AW695" s="225" t="s">
        <v>33</v>
      </c>
      <c r="AX695" s="225" t="s">
        <v>75</v>
      </c>
      <c r="AY695" s="228" t="s">
        <v>160</v>
      </c>
    </row>
    <row r="696" spans="2:51" s="225" customFormat="1" ht="20.5" customHeight="1">
      <c r="B696" s="220"/>
      <c r="C696" s="395"/>
      <c r="D696" s="395"/>
      <c r="E696" s="396" t="s">
        <v>5</v>
      </c>
      <c r="F696" s="397" t="s">
        <v>871</v>
      </c>
      <c r="G696" s="398"/>
      <c r="H696" s="398"/>
      <c r="I696" s="398"/>
      <c r="J696" s="395"/>
      <c r="K696" s="399">
        <v>-0.244</v>
      </c>
      <c r="L696" s="221"/>
      <c r="M696" s="221"/>
      <c r="N696" s="221"/>
      <c r="O696" s="221"/>
      <c r="P696" s="221"/>
      <c r="Q696" s="221"/>
      <c r="R696" s="224"/>
      <c r="T696" s="226"/>
      <c r="U696" s="221"/>
      <c r="V696" s="221"/>
      <c r="W696" s="221"/>
      <c r="X696" s="221"/>
      <c r="Y696" s="221"/>
      <c r="Z696" s="221"/>
      <c r="AA696" s="227"/>
      <c r="AT696" s="228" t="s">
        <v>168</v>
      </c>
      <c r="AU696" s="228" t="s">
        <v>114</v>
      </c>
      <c r="AV696" s="225" t="s">
        <v>114</v>
      </c>
      <c r="AW696" s="225" t="s">
        <v>33</v>
      </c>
      <c r="AX696" s="225" t="s">
        <v>75</v>
      </c>
      <c r="AY696" s="228" t="s">
        <v>160</v>
      </c>
    </row>
    <row r="697" spans="2:51" s="216" customFormat="1" ht="20.5" customHeight="1">
      <c r="B697" s="211"/>
      <c r="C697" s="388"/>
      <c r="D697" s="388"/>
      <c r="E697" s="389" t="s">
        <v>5</v>
      </c>
      <c r="F697" s="393" t="s">
        <v>639</v>
      </c>
      <c r="G697" s="394"/>
      <c r="H697" s="394"/>
      <c r="I697" s="394"/>
      <c r="J697" s="388"/>
      <c r="K697" s="392" t="s">
        <v>5</v>
      </c>
      <c r="L697" s="212"/>
      <c r="M697" s="212"/>
      <c r="N697" s="212"/>
      <c r="O697" s="212"/>
      <c r="P697" s="212"/>
      <c r="Q697" s="212"/>
      <c r="R697" s="215"/>
      <c r="T697" s="217"/>
      <c r="U697" s="212"/>
      <c r="V697" s="212"/>
      <c r="W697" s="212"/>
      <c r="X697" s="212"/>
      <c r="Y697" s="212"/>
      <c r="Z697" s="212"/>
      <c r="AA697" s="218"/>
      <c r="AT697" s="219" t="s">
        <v>168</v>
      </c>
      <c r="AU697" s="219" t="s">
        <v>114</v>
      </c>
      <c r="AV697" s="216" t="s">
        <v>83</v>
      </c>
      <c r="AW697" s="216" t="s">
        <v>33</v>
      </c>
      <c r="AX697" s="216" t="s">
        <v>75</v>
      </c>
      <c r="AY697" s="219" t="s">
        <v>160</v>
      </c>
    </row>
    <row r="698" spans="2:51" s="225" customFormat="1" ht="20.5" customHeight="1">
      <c r="B698" s="220"/>
      <c r="C698" s="395"/>
      <c r="D698" s="395"/>
      <c r="E698" s="396" t="s">
        <v>5</v>
      </c>
      <c r="F698" s="397" t="s">
        <v>866</v>
      </c>
      <c r="G698" s="398"/>
      <c r="H698" s="398"/>
      <c r="I698" s="398"/>
      <c r="J698" s="395"/>
      <c r="K698" s="399">
        <v>5.111</v>
      </c>
      <c r="L698" s="221"/>
      <c r="M698" s="221"/>
      <c r="N698" s="221"/>
      <c r="O698" s="221"/>
      <c r="P698" s="221"/>
      <c r="Q698" s="221"/>
      <c r="R698" s="224"/>
      <c r="T698" s="226"/>
      <c r="U698" s="221"/>
      <c r="V698" s="221"/>
      <c r="W698" s="221"/>
      <c r="X698" s="221"/>
      <c r="Y698" s="221"/>
      <c r="Z698" s="221"/>
      <c r="AA698" s="227"/>
      <c r="AT698" s="228" t="s">
        <v>168</v>
      </c>
      <c r="AU698" s="228" t="s">
        <v>114</v>
      </c>
      <c r="AV698" s="225" t="s">
        <v>114</v>
      </c>
      <c r="AW698" s="225" t="s">
        <v>33</v>
      </c>
      <c r="AX698" s="225" t="s">
        <v>75</v>
      </c>
      <c r="AY698" s="228" t="s">
        <v>160</v>
      </c>
    </row>
    <row r="699" spans="2:51" s="225" customFormat="1" ht="20.5" customHeight="1">
      <c r="B699" s="220"/>
      <c r="C699" s="395"/>
      <c r="D699" s="395"/>
      <c r="E699" s="396" t="s">
        <v>5</v>
      </c>
      <c r="F699" s="397" t="s">
        <v>867</v>
      </c>
      <c r="G699" s="398"/>
      <c r="H699" s="398"/>
      <c r="I699" s="398"/>
      <c r="J699" s="395"/>
      <c r="K699" s="399">
        <v>-0.203</v>
      </c>
      <c r="L699" s="221"/>
      <c r="M699" s="221"/>
      <c r="N699" s="221"/>
      <c r="O699" s="221"/>
      <c r="P699" s="221"/>
      <c r="Q699" s="221"/>
      <c r="R699" s="224"/>
      <c r="T699" s="226"/>
      <c r="U699" s="221"/>
      <c r="V699" s="221"/>
      <c r="W699" s="221"/>
      <c r="X699" s="221"/>
      <c r="Y699" s="221"/>
      <c r="Z699" s="221"/>
      <c r="AA699" s="227"/>
      <c r="AT699" s="228" t="s">
        <v>168</v>
      </c>
      <c r="AU699" s="228" t="s">
        <v>114</v>
      </c>
      <c r="AV699" s="225" t="s">
        <v>114</v>
      </c>
      <c r="AW699" s="225" t="s">
        <v>33</v>
      </c>
      <c r="AX699" s="225" t="s">
        <v>75</v>
      </c>
      <c r="AY699" s="228" t="s">
        <v>160</v>
      </c>
    </row>
    <row r="700" spans="2:51" s="216" customFormat="1" ht="20.5" customHeight="1">
      <c r="B700" s="211"/>
      <c r="C700" s="388"/>
      <c r="D700" s="388"/>
      <c r="E700" s="389" t="s">
        <v>5</v>
      </c>
      <c r="F700" s="393" t="s">
        <v>641</v>
      </c>
      <c r="G700" s="394"/>
      <c r="H700" s="394"/>
      <c r="I700" s="394"/>
      <c r="J700" s="388"/>
      <c r="K700" s="392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395"/>
      <c r="D701" s="395"/>
      <c r="E701" s="396" t="s">
        <v>5</v>
      </c>
      <c r="F701" s="397" t="s">
        <v>866</v>
      </c>
      <c r="G701" s="398"/>
      <c r="H701" s="398"/>
      <c r="I701" s="398"/>
      <c r="J701" s="395"/>
      <c r="K701" s="399">
        <v>5.111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25" customFormat="1" ht="20.5" customHeight="1">
      <c r="B702" s="220"/>
      <c r="C702" s="395"/>
      <c r="D702" s="395"/>
      <c r="E702" s="396" t="s">
        <v>5</v>
      </c>
      <c r="F702" s="397" t="s">
        <v>867</v>
      </c>
      <c r="G702" s="398"/>
      <c r="H702" s="398"/>
      <c r="I702" s="398"/>
      <c r="J702" s="395"/>
      <c r="K702" s="399">
        <v>-0.203</v>
      </c>
      <c r="L702" s="221"/>
      <c r="M702" s="221"/>
      <c r="N702" s="221"/>
      <c r="O702" s="221"/>
      <c r="P702" s="221"/>
      <c r="Q702" s="221"/>
      <c r="R702" s="224"/>
      <c r="T702" s="226"/>
      <c r="U702" s="221"/>
      <c r="V702" s="221"/>
      <c r="W702" s="221"/>
      <c r="X702" s="221"/>
      <c r="Y702" s="221"/>
      <c r="Z702" s="221"/>
      <c r="AA702" s="227"/>
      <c r="AT702" s="228" t="s">
        <v>168</v>
      </c>
      <c r="AU702" s="228" t="s">
        <v>114</v>
      </c>
      <c r="AV702" s="225" t="s">
        <v>114</v>
      </c>
      <c r="AW702" s="225" t="s">
        <v>33</v>
      </c>
      <c r="AX702" s="225" t="s">
        <v>75</v>
      </c>
      <c r="AY702" s="228" t="s">
        <v>160</v>
      </c>
    </row>
    <row r="703" spans="2:51" s="216" customFormat="1" ht="20.5" customHeight="1">
      <c r="B703" s="211"/>
      <c r="C703" s="388"/>
      <c r="D703" s="388"/>
      <c r="E703" s="389" t="s">
        <v>5</v>
      </c>
      <c r="F703" s="393" t="s">
        <v>642</v>
      </c>
      <c r="G703" s="394"/>
      <c r="H703" s="394"/>
      <c r="I703" s="394"/>
      <c r="J703" s="388"/>
      <c r="K703" s="392" t="s">
        <v>5</v>
      </c>
      <c r="L703" s="212"/>
      <c r="M703" s="212"/>
      <c r="N703" s="212"/>
      <c r="O703" s="212"/>
      <c r="P703" s="212"/>
      <c r="Q703" s="212"/>
      <c r="R703" s="215"/>
      <c r="T703" s="217"/>
      <c r="U703" s="212"/>
      <c r="V703" s="212"/>
      <c r="W703" s="212"/>
      <c r="X703" s="212"/>
      <c r="Y703" s="212"/>
      <c r="Z703" s="212"/>
      <c r="AA703" s="218"/>
      <c r="AT703" s="219" t="s">
        <v>168</v>
      </c>
      <c r="AU703" s="219" t="s">
        <v>114</v>
      </c>
      <c r="AV703" s="216" t="s">
        <v>83</v>
      </c>
      <c r="AW703" s="216" t="s">
        <v>33</v>
      </c>
      <c r="AX703" s="216" t="s">
        <v>75</v>
      </c>
      <c r="AY703" s="219" t="s">
        <v>160</v>
      </c>
    </row>
    <row r="704" spans="2:51" s="225" customFormat="1" ht="20.5" customHeight="1">
      <c r="B704" s="220"/>
      <c r="C704" s="395"/>
      <c r="D704" s="395"/>
      <c r="E704" s="396" t="s">
        <v>5</v>
      </c>
      <c r="F704" s="397" t="s">
        <v>870</v>
      </c>
      <c r="G704" s="398"/>
      <c r="H704" s="398"/>
      <c r="I704" s="398"/>
      <c r="J704" s="395"/>
      <c r="K704" s="399">
        <v>6.133</v>
      </c>
      <c r="L704" s="221"/>
      <c r="M704" s="221"/>
      <c r="N704" s="221"/>
      <c r="O704" s="221"/>
      <c r="P704" s="221"/>
      <c r="Q704" s="221"/>
      <c r="R704" s="224"/>
      <c r="T704" s="226"/>
      <c r="U704" s="221"/>
      <c r="V704" s="221"/>
      <c r="W704" s="221"/>
      <c r="X704" s="221"/>
      <c r="Y704" s="221"/>
      <c r="Z704" s="221"/>
      <c r="AA704" s="227"/>
      <c r="AT704" s="228" t="s">
        <v>168</v>
      </c>
      <c r="AU704" s="228" t="s">
        <v>114</v>
      </c>
      <c r="AV704" s="225" t="s">
        <v>114</v>
      </c>
      <c r="AW704" s="225" t="s">
        <v>33</v>
      </c>
      <c r="AX704" s="225" t="s">
        <v>75</v>
      </c>
      <c r="AY704" s="228" t="s">
        <v>160</v>
      </c>
    </row>
    <row r="705" spans="2:51" s="225" customFormat="1" ht="20.5" customHeight="1">
      <c r="B705" s="220"/>
      <c r="C705" s="395"/>
      <c r="D705" s="395"/>
      <c r="E705" s="396" t="s">
        <v>5</v>
      </c>
      <c r="F705" s="397" t="s">
        <v>871</v>
      </c>
      <c r="G705" s="398"/>
      <c r="H705" s="398"/>
      <c r="I705" s="398"/>
      <c r="J705" s="395"/>
      <c r="K705" s="399">
        <v>-0.244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16" customFormat="1" ht="20.5" customHeight="1">
      <c r="B706" s="211"/>
      <c r="C706" s="388"/>
      <c r="D706" s="388"/>
      <c r="E706" s="389" t="s">
        <v>5</v>
      </c>
      <c r="F706" s="393" t="s">
        <v>644</v>
      </c>
      <c r="G706" s="394"/>
      <c r="H706" s="394"/>
      <c r="I706" s="394"/>
      <c r="J706" s="388"/>
      <c r="K706" s="392" t="s">
        <v>5</v>
      </c>
      <c r="L706" s="212"/>
      <c r="M706" s="212"/>
      <c r="N706" s="212"/>
      <c r="O706" s="212"/>
      <c r="P706" s="212"/>
      <c r="Q706" s="212"/>
      <c r="R706" s="215"/>
      <c r="T706" s="217"/>
      <c r="U706" s="212"/>
      <c r="V706" s="212"/>
      <c r="W706" s="212"/>
      <c r="X706" s="212"/>
      <c r="Y706" s="212"/>
      <c r="Z706" s="212"/>
      <c r="AA706" s="218"/>
      <c r="AT706" s="219" t="s">
        <v>168</v>
      </c>
      <c r="AU706" s="219" t="s">
        <v>114</v>
      </c>
      <c r="AV706" s="216" t="s">
        <v>83</v>
      </c>
      <c r="AW706" s="216" t="s">
        <v>33</v>
      </c>
      <c r="AX706" s="216" t="s">
        <v>75</v>
      </c>
      <c r="AY706" s="219" t="s">
        <v>160</v>
      </c>
    </row>
    <row r="707" spans="2:51" s="225" customFormat="1" ht="20.5" customHeight="1">
      <c r="B707" s="220"/>
      <c r="C707" s="395"/>
      <c r="D707" s="395"/>
      <c r="E707" s="396" t="s">
        <v>5</v>
      </c>
      <c r="F707" s="397" t="s">
        <v>870</v>
      </c>
      <c r="G707" s="398"/>
      <c r="H707" s="398"/>
      <c r="I707" s="398"/>
      <c r="J707" s="395"/>
      <c r="K707" s="399">
        <v>6.133</v>
      </c>
      <c r="L707" s="221"/>
      <c r="M707" s="221"/>
      <c r="N707" s="221"/>
      <c r="O707" s="221"/>
      <c r="P707" s="221"/>
      <c r="Q707" s="221"/>
      <c r="R707" s="224"/>
      <c r="T707" s="226"/>
      <c r="U707" s="221"/>
      <c r="V707" s="221"/>
      <c r="W707" s="221"/>
      <c r="X707" s="221"/>
      <c r="Y707" s="221"/>
      <c r="Z707" s="221"/>
      <c r="AA707" s="227"/>
      <c r="AT707" s="228" t="s">
        <v>168</v>
      </c>
      <c r="AU707" s="228" t="s">
        <v>114</v>
      </c>
      <c r="AV707" s="225" t="s">
        <v>114</v>
      </c>
      <c r="AW707" s="225" t="s">
        <v>33</v>
      </c>
      <c r="AX707" s="225" t="s">
        <v>75</v>
      </c>
      <c r="AY707" s="228" t="s">
        <v>160</v>
      </c>
    </row>
    <row r="708" spans="2:51" s="225" customFormat="1" ht="20.5" customHeight="1">
      <c r="B708" s="220"/>
      <c r="C708" s="395"/>
      <c r="D708" s="395"/>
      <c r="E708" s="396" t="s">
        <v>5</v>
      </c>
      <c r="F708" s="397" t="s">
        <v>871</v>
      </c>
      <c r="G708" s="398"/>
      <c r="H708" s="398"/>
      <c r="I708" s="398"/>
      <c r="J708" s="395"/>
      <c r="K708" s="399">
        <v>-0.244</v>
      </c>
      <c r="L708" s="221"/>
      <c r="M708" s="221"/>
      <c r="N708" s="221"/>
      <c r="O708" s="221"/>
      <c r="P708" s="221"/>
      <c r="Q708" s="221"/>
      <c r="R708" s="224"/>
      <c r="T708" s="226"/>
      <c r="U708" s="221"/>
      <c r="V708" s="221"/>
      <c r="W708" s="221"/>
      <c r="X708" s="221"/>
      <c r="Y708" s="221"/>
      <c r="Z708" s="221"/>
      <c r="AA708" s="227"/>
      <c r="AT708" s="228" t="s">
        <v>168</v>
      </c>
      <c r="AU708" s="228" t="s">
        <v>114</v>
      </c>
      <c r="AV708" s="225" t="s">
        <v>114</v>
      </c>
      <c r="AW708" s="225" t="s">
        <v>33</v>
      </c>
      <c r="AX708" s="225" t="s">
        <v>75</v>
      </c>
      <c r="AY708" s="228" t="s">
        <v>160</v>
      </c>
    </row>
    <row r="709" spans="2:51" s="216" customFormat="1" ht="20.5" customHeight="1">
      <c r="B709" s="211"/>
      <c r="C709" s="388"/>
      <c r="D709" s="388"/>
      <c r="E709" s="389" t="s">
        <v>5</v>
      </c>
      <c r="F709" s="393" t="s">
        <v>646</v>
      </c>
      <c r="G709" s="394"/>
      <c r="H709" s="394"/>
      <c r="I709" s="394"/>
      <c r="J709" s="388"/>
      <c r="K709" s="392" t="s">
        <v>5</v>
      </c>
      <c r="L709" s="212"/>
      <c r="M709" s="212"/>
      <c r="N709" s="212"/>
      <c r="O709" s="212"/>
      <c r="P709" s="212"/>
      <c r="Q709" s="212"/>
      <c r="R709" s="215"/>
      <c r="T709" s="217"/>
      <c r="U709" s="212"/>
      <c r="V709" s="212"/>
      <c r="W709" s="212"/>
      <c r="X709" s="212"/>
      <c r="Y709" s="212"/>
      <c r="Z709" s="212"/>
      <c r="AA709" s="218"/>
      <c r="AT709" s="219" t="s">
        <v>168</v>
      </c>
      <c r="AU709" s="219" t="s">
        <v>114</v>
      </c>
      <c r="AV709" s="216" t="s">
        <v>83</v>
      </c>
      <c r="AW709" s="216" t="s">
        <v>33</v>
      </c>
      <c r="AX709" s="216" t="s">
        <v>75</v>
      </c>
      <c r="AY709" s="219" t="s">
        <v>160</v>
      </c>
    </row>
    <row r="710" spans="2:51" s="225" customFormat="1" ht="20.5" customHeight="1">
      <c r="B710" s="220"/>
      <c r="C710" s="395"/>
      <c r="D710" s="395"/>
      <c r="E710" s="396" t="s">
        <v>5</v>
      </c>
      <c r="F710" s="397" t="s">
        <v>870</v>
      </c>
      <c r="G710" s="398"/>
      <c r="H710" s="398"/>
      <c r="I710" s="398"/>
      <c r="J710" s="395"/>
      <c r="K710" s="399">
        <v>6.133</v>
      </c>
      <c r="L710" s="221"/>
      <c r="M710" s="221"/>
      <c r="N710" s="221"/>
      <c r="O710" s="221"/>
      <c r="P710" s="221"/>
      <c r="Q710" s="221"/>
      <c r="R710" s="224"/>
      <c r="T710" s="226"/>
      <c r="U710" s="221"/>
      <c r="V710" s="221"/>
      <c r="W710" s="221"/>
      <c r="X710" s="221"/>
      <c r="Y710" s="221"/>
      <c r="Z710" s="221"/>
      <c r="AA710" s="227"/>
      <c r="AT710" s="228" t="s">
        <v>168</v>
      </c>
      <c r="AU710" s="228" t="s">
        <v>114</v>
      </c>
      <c r="AV710" s="225" t="s">
        <v>114</v>
      </c>
      <c r="AW710" s="225" t="s">
        <v>33</v>
      </c>
      <c r="AX710" s="225" t="s">
        <v>75</v>
      </c>
      <c r="AY710" s="228" t="s">
        <v>160</v>
      </c>
    </row>
    <row r="711" spans="2:51" s="225" customFormat="1" ht="20.5" customHeight="1">
      <c r="B711" s="220"/>
      <c r="C711" s="395"/>
      <c r="D711" s="395"/>
      <c r="E711" s="396" t="s">
        <v>5</v>
      </c>
      <c r="F711" s="397" t="s">
        <v>871</v>
      </c>
      <c r="G711" s="398"/>
      <c r="H711" s="398"/>
      <c r="I711" s="398"/>
      <c r="J711" s="395"/>
      <c r="K711" s="399">
        <v>-0.244</v>
      </c>
      <c r="L711" s="221"/>
      <c r="M711" s="221"/>
      <c r="N711" s="221"/>
      <c r="O711" s="221"/>
      <c r="P711" s="221"/>
      <c r="Q711" s="221"/>
      <c r="R711" s="224"/>
      <c r="T711" s="226"/>
      <c r="U711" s="221"/>
      <c r="V711" s="221"/>
      <c r="W711" s="221"/>
      <c r="X711" s="221"/>
      <c r="Y711" s="221"/>
      <c r="Z711" s="221"/>
      <c r="AA711" s="227"/>
      <c r="AT711" s="228" t="s">
        <v>168</v>
      </c>
      <c r="AU711" s="228" t="s">
        <v>114</v>
      </c>
      <c r="AV711" s="225" t="s">
        <v>114</v>
      </c>
      <c r="AW711" s="225" t="s">
        <v>33</v>
      </c>
      <c r="AX711" s="225" t="s">
        <v>75</v>
      </c>
      <c r="AY711" s="228" t="s">
        <v>160</v>
      </c>
    </row>
    <row r="712" spans="2:51" s="216" customFormat="1" ht="20.5" customHeight="1">
      <c r="B712" s="211"/>
      <c r="C712" s="388"/>
      <c r="D712" s="388"/>
      <c r="E712" s="389" t="s">
        <v>5</v>
      </c>
      <c r="F712" s="393" t="s">
        <v>648</v>
      </c>
      <c r="G712" s="394"/>
      <c r="H712" s="394"/>
      <c r="I712" s="394"/>
      <c r="J712" s="388"/>
      <c r="K712" s="392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395"/>
      <c r="D713" s="395"/>
      <c r="E713" s="396" t="s">
        <v>5</v>
      </c>
      <c r="F713" s="397" t="s">
        <v>872</v>
      </c>
      <c r="G713" s="398"/>
      <c r="H713" s="398"/>
      <c r="I713" s="398"/>
      <c r="J713" s="395"/>
      <c r="K713" s="399">
        <v>7.155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25" customFormat="1" ht="20.5" customHeight="1">
      <c r="B714" s="220"/>
      <c r="C714" s="395"/>
      <c r="D714" s="395"/>
      <c r="E714" s="396" t="s">
        <v>5</v>
      </c>
      <c r="F714" s="397" t="s">
        <v>873</v>
      </c>
      <c r="G714" s="398"/>
      <c r="H714" s="398"/>
      <c r="I714" s="398"/>
      <c r="J714" s="395"/>
      <c r="K714" s="399">
        <v>-0.284</v>
      </c>
      <c r="L714" s="221"/>
      <c r="M714" s="221"/>
      <c r="N714" s="221"/>
      <c r="O714" s="221"/>
      <c r="P714" s="221"/>
      <c r="Q714" s="221"/>
      <c r="R714" s="224"/>
      <c r="T714" s="226"/>
      <c r="U714" s="221"/>
      <c r="V714" s="221"/>
      <c r="W714" s="221"/>
      <c r="X714" s="221"/>
      <c r="Y714" s="221"/>
      <c r="Z714" s="221"/>
      <c r="AA714" s="227"/>
      <c r="AT714" s="228" t="s">
        <v>168</v>
      </c>
      <c r="AU714" s="228" t="s">
        <v>114</v>
      </c>
      <c r="AV714" s="225" t="s">
        <v>114</v>
      </c>
      <c r="AW714" s="225" t="s">
        <v>33</v>
      </c>
      <c r="AX714" s="225" t="s">
        <v>75</v>
      </c>
      <c r="AY714" s="228" t="s">
        <v>160</v>
      </c>
    </row>
    <row r="715" spans="2:51" s="216" customFormat="1" ht="20.5" customHeight="1">
      <c r="B715" s="211"/>
      <c r="C715" s="388"/>
      <c r="D715" s="388"/>
      <c r="E715" s="389" t="s">
        <v>5</v>
      </c>
      <c r="F715" s="393" t="s">
        <v>650</v>
      </c>
      <c r="G715" s="394"/>
      <c r="H715" s="394"/>
      <c r="I715" s="394"/>
      <c r="J715" s="388"/>
      <c r="K715" s="392" t="s">
        <v>5</v>
      </c>
      <c r="L715" s="212"/>
      <c r="M715" s="212"/>
      <c r="N715" s="212"/>
      <c r="O715" s="212"/>
      <c r="P715" s="212"/>
      <c r="Q715" s="212"/>
      <c r="R715" s="215"/>
      <c r="T715" s="217"/>
      <c r="U715" s="212"/>
      <c r="V715" s="212"/>
      <c r="W715" s="212"/>
      <c r="X715" s="212"/>
      <c r="Y715" s="212"/>
      <c r="Z715" s="212"/>
      <c r="AA715" s="218"/>
      <c r="AT715" s="219" t="s">
        <v>168</v>
      </c>
      <c r="AU715" s="219" t="s">
        <v>114</v>
      </c>
      <c r="AV715" s="216" t="s">
        <v>83</v>
      </c>
      <c r="AW715" s="216" t="s">
        <v>33</v>
      </c>
      <c r="AX715" s="216" t="s">
        <v>75</v>
      </c>
      <c r="AY715" s="219" t="s">
        <v>160</v>
      </c>
    </row>
    <row r="716" spans="2:51" s="225" customFormat="1" ht="20.5" customHeight="1">
      <c r="B716" s="220"/>
      <c r="C716" s="395"/>
      <c r="D716" s="395"/>
      <c r="E716" s="396" t="s">
        <v>5</v>
      </c>
      <c r="F716" s="397" t="s">
        <v>872</v>
      </c>
      <c r="G716" s="398"/>
      <c r="H716" s="398"/>
      <c r="I716" s="398"/>
      <c r="J716" s="395"/>
      <c r="K716" s="399">
        <v>7.155</v>
      </c>
      <c r="L716" s="221"/>
      <c r="M716" s="221"/>
      <c r="N716" s="221"/>
      <c r="O716" s="221"/>
      <c r="P716" s="221"/>
      <c r="Q716" s="221"/>
      <c r="R716" s="224"/>
      <c r="T716" s="226"/>
      <c r="U716" s="221"/>
      <c r="V716" s="221"/>
      <c r="W716" s="221"/>
      <c r="X716" s="221"/>
      <c r="Y716" s="221"/>
      <c r="Z716" s="221"/>
      <c r="AA716" s="227"/>
      <c r="AT716" s="228" t="s">
        <v>168</v>
      </c>
      <c r="AU716" s="228" t="s">
        <v>114</v>
      </c>
      <c r="AV716" s="225" t="s">
        <v>114</v>
      </c>
      <c r="AW716" s="225" t="s">
        <v>33</v>
      </c>
      <c r="AX716" s="225" t="s">
        <v>75</v>
      </c>
      <c r="AY716" s="228" t="s">
        <v>160</v>
      </c>
    </row>
    <row r="717" spans="2:51" s="225" customFormat="1" ht="20.5" customHeight="1">
      <c r="B717" s="220"/>
      <c r="C717" s="395"/>
      <c r="D717" s="395"/>
      <c r="E717" s="396" t="s">
        <v>5</v>
      </c>
      <c r="F717" s="397" t="s">
        <v>873</v>
      </c>
      <c r="G717" s="398"/>
      <c r="H717" s="398"/>
      <c r="I717" s="398"/>
      <c r="J717" s="395"/>
      <c r="K717" s="399">
        <v>-0.284</v>
      </c>
      <c r="L717" s="221"/>
      <c r="M717" s="221"/>
      <c r="N717" s="221"/>
      <c r="O717" s="221"/>
      <c r="P717" s="221"/>
      <c r="Q717" s="221"/>
      <c r="R717" s="224"/>
      <c r="T717" s="226"/>
      <c r="U717" s="221"/>
      <c r="V717" s="221"/>
      <c r="W717" s="221"/>
      <c r="X717" s="221"/>
      <c r="Y717" s="221"/>
      <c r="Z717" s="221"/>
      <c r="AA717" s="227"/>
      <c r="AT717" s="228" t="s">
        <v>168</v>
      </c>
      <c r="AU717" s="228" t="s">
        <v>114</v>
      </c>
      <c r="AV717" s="225" t="s">
        <v>114</v>
      </c>
      <c r="AW717" s="225" t="s">
        <v>33</v>
      </c>
      <c r="AX717" s="225" t="s">
        <v>75</v>
      </c>
      <c r="AY717" s="228" t="s">
        <v>160</v>
      </c>
    </row>
    <row r="718" spans="2:51" s="216" customFormat="1" ht="20.5" customHeight="1">
      <c r="B718" s="211"/>
      <c r="C718" s="388"/>
      <c r="D718" s="388"/>
      <c r="E718" s="389" t="s">
        <v>5</v>
      </c>
      <c r="F718" s="393" t="s">
        <v>652</v>
      </c>
      <c r="G718" s="394"/>
      <c r="H718" s="394"/>
      <c r="I718" s="394"/>
      <c r="J718" s="388"/>
      <c r="K718" s="392" t="s">
        <v>5</v>
      </c>
      <c r="L718" s="212"/>
      <c r="M718" s="212"/>
      <c r="N718" s="212"/>
      <c r="O718" s="212"/>
      <c r="P718" s="212"/>
      <c r="Q718" s="212"/>
      <c r="R718" s="215"/>
      <c r="T718" s="217"/>
      <c r="U718" s="212"/>
      <c r="V718" s="212"/>
      <c r="W718" s="212"/>
      <c r="X718" s="212"/>
      <c r="Y718" s="212"/>
      <c r="Z718" s="212"/>
      <c r="AA718" s="218"/>
      <c r="AT718" s="219" t="s">
        <v>168</v>
      </c>
      <c r="AU718" s="219" t="s">
        <v>114</v>
      </c>
      <c r="AV718" s="216" t="s">
        <v>83</v>
      </c>
      <c r="AW718" s="216" t="s">
        <v>33</v>
      </c>
      <c r="AX718" s="216" t="s">
        <v>75</v>
      </c>
      <c r="AY718" s="219" t="s">
        <v>160</v>
      </c>
    </row>
    <row r="719" spans="2:51" s="225" customFormat="1" ht="20.5" customHeight="1">
      <c r="B719" s="220"/>
      <c r="C719" s="395"/>
      <c r="D719" s="395"/>
      <c r="E719" s="396" t="s">
        <v>5</v>
      </c>
      <c r="F719" s="397" t="s">
        <v>872</v>
      </c>
      <c r="G719" s="398"/>
      <c r="H719" s="398"/>
      <c r="I719" s="398"/>
      <c r="J719" s="395"/>
      <c r="K719" s="399">
        <v>7.155</v>
      </c>
      <c r="L719" s="221"/>
      <c r="M719" s="221"/>
      <c r="N719" s="221"/>
      <c r="O719" s="221"/>
      <c r="P719" s="221"/>
      <c r="Q719" s="221"/>
      <c r="R719" s="224"/>
      <c r="T719" s="226"/>
      <c r="U719" s="221"/>
      <c r="V719" s="221"/>
      <c r="W719" s="221"/>
      <c r="X719" s="221"/>
      <c r="Y719" s="221"/>
      <c r="Z719" s="221"/>
      <c r="AA719" s="227"/>
      <c r="AT719" s="228" t="s">
        <v>168</v>
      </c>
      <c r="AU719" s="228" t="s">
        <v>114</v>
      </c>
      <c r="AV719" s="225" t="s">
        <v>114</v>
      </c>
      <c r="AW719" s="225" t="s">
        <v>33</v>
      </c>
      <c r="AX719" s="225" t="s">
        <v>75</v>
      </c>
      <c r="AY719" s="228" t="s">
        <v>160</v>
      </c>
    </row>
    <row r="720" spans="2:51" s="225" customFormat="1" ht="20.5" customHeight="1">
      <c r="B720" s="220"/>
      <c r="C720" s="395"/>
      <c r="D720" s="395"/>
      <c r="E720" s="396" t="s">
        <v>5</v>
      </c>
      <c r="F720" s="397" t="s">
        <v>873</v>
      </c>
      <c r="G720" s="398"/>
      <c r="H720" s="398"/>
      <c r="I720" s="398"/>
      <c r="J720" s="395"/>
      <c r="K720" s="399">
        <v>-0.284</v>
      </c>
      <c r="L720" s="221"/>
      <c r="M720" s="221"/>
      <c r="N720" s="221"/>
      <c r="O720" s="221"/>
      <c r="P720" s="221"/>
      <c r="Q720" s="221"/>
      <c r="R720" s="224"/>
      <c r="T720" s="226"/>
      <c r="U720" s="221"/>
      <c r="V720" s="221"/>
      <c r="W720" s="221"/>
      <c r="X720" s="221"/>
      <c r="Y720" s="221"/>
      <c r="Z720" s="221"/>
      <c r="AA720" s="227"/>
      <c r="AT720" s="228" t="s">
        <v>168</v>
      </c>
      <c r="AU720" s="228" t="s">
        <v>114</v>
      </c>
      <c r="AV720" s="225" t="s">
        <v>114</v>
      </c>
      <c r="AW720" s="225" t="s">
        <v>33</v>
      </c>
      <c r="AX720" s="225" t="s">
        <v>75</v>
      </c>
      <c r="AY720" s="228" t="s">
        <v>160</v>
      </c>
    </row>
    <row r="721" spans="2:51" s="216" customFormat="1" ht="20.5" customHeight="1">
      <c r="B721" s="211"/>
      <c r="C721" s="388"/>
      <c r="D721" s="388"/>
      <c r="E721" s="389" t="s">
        <v>5</v>
      </c>
      <c r="F721" s="393" t="s">
        <v>784</v>
      </c>
      <c r="G721" s="394"/>
      <c r="H721" s="394"/>
      <c r="I721" s="394"/>
      <c r="J721" s="388"/>
      <c r="K721" s="392" t="s">
        <v>5</v>
      </c>
      <c r="L721" s="212"/>
      <c r="M721" s="212"/>
      <c r="N721" s="212"/>
      <c r="O721" s="212"/>
      <c r="P721" s="212"/>
      <c r="Q721" s="212"/>
      <c r="R721" s="215"/>
      <c r="T721" s="217"/>
      <c r="U721" s="212"/>
      <c r="V721" s="212"/>
      <c r="W721" s="212"/>
      <c r="X721" s="212"/>
      <c r="Y721" s="212"/>
      <c r="Z721" s="212"/>
      <c r="AA721" s="218"/>
      <c r="AT721" s="219" t="s">
        <v>168</v>
      </c>
      <c r="AU721" s="219" t="s">
        <v>114</v>
      </c>
      <c r="AV721" s="216" t="s">
        <v>83</v>
      </c>
      <c r="AW721" s="216" t="s">
        <v>33</v>
      </c>
      <c r="AX721" s="216" t="s">
        <v>75</v>
      </c>
      <c r="AY721" s="219" t="s">
        <v>160</v>
      </c>
    </row>
    <row r="722" spans="2:51" s="225" customFormat="1" ht="20.5" customHeight="1">
      <c r="B722" s="220"/>
      <c r="C722" s="395"/>
      <c r="D722" s="395"/>
      <c r="E722" s="396" t="s">
        <v>5</v>
      </c>
      <c r="F722" s="397" t="s">
        <v>874</v>
      </c>
      <c r="G722" s="398"/>
      <c r="H722" s="398"/>
      <c r="I722" s="398"/>
      <c r="J722" s="395"/>
      <c r="K722" s="399">
        <v>-2.101</v>
      </c>
      <c r="L722" s="221"/>
      <c r="M722" s="221"/>
      <c r="N722" s="221"/>
      <c r="O722" s="221"/>
      <c r="P722" s="221"/>
      <c r="Q722" s="221"/>
      <c r="R722" s="224"/>
      <c r="T722" s="226"/>
      <c r="U722" s="221"/>
      <c r="V722" s="221"/>
      <c r="W722" s="221"/>
      <c r="X722" s="221"/>
      <c r="Y722" s="221"/>
      <c r="Z722" s="221"/>
      <c r="AA722" s="227"/>
      <c r="AT722" s="228" t="s">
        <v>168</v>
      </c>
      <c r="AU722" s="228" t="s">
        <v>114</v>
      </c>
      <c r="AV722" s="225" t="s">
        <v>114</v>
      </c>
      <c r="AW722" s="225" t="s">
        <v>33</v>
      </c>
      <c r="AX722" s="225" t="s">
        <v>75</v>
      </c>
      <c r="AY722" s="228" t="s">
        <v>160</v>
      </c>
    </row>
    <row r="723" spans="2:51" s="243" customFormat="1" ht="20.5" customHeight="1">
      <c r="B723" s="238"/>
      <c r="C723" s="405"/>
      <c r="D723" s="405"/>
      <c r="E723" s="406" t="s">
        <v>5</v>
      </c>
      <c r="F723" s="407" t="s">
        <v>197</v>
      </c>
      <c r="G723" s="408"/>
      <c r="H723" s="408"/>
      <c r="I723" s="408"/>
      <c r="J723" s="405"/>
      <c r="K723" s="409">
        <v>102.926</v>
      </c>
      <c r="L723" s="239"/>
      <c r="M723" s="239"/>
      <c r="N723" s="239"/>
      <c r="O723" s="239"/>
      <c r="P723" s="239"/>
      <c r="Q723" s="239"/>
      <c r="R723" s="242"/>
      <c r="T723" s="244"/>
      <c r="U723" s="239"/>
      <c r="V723" s="239"/>
      <c r="W723" s="239"/>
      <c r="X723" s="239"/>
      <c r="Y723" s="239"/>
      <c r="Z723" s="239"/>
      <c r="AA723" s="245"/>
      <c r="AT723" s="246" t="s">
        <v>168</v>
      </c>
      <c r="AU723" s="246" t="s">
        <v>114</v>
      </c>
      <c r="AV723" s="243" t="s">
        <v>175</v>
      </c>
      <c r="AW723" s="243" t="s">
        <v>33</v>
      </c>
      <c r="AX723" s="243" t="s">
        <v>75</v>
      </c>
      <c r="AY723" s="246" t="s">
        <v>160</v>
      </c>
    </row>
    <row r="724" spans="2:51" s="234" customFormat="1" ht="20.5" customHeight="1">
      <c r="B724" s="229"/>
      <c r="C724" s="400"/>
      <c r="D724" s="400"/>
      <c r="E724" s="401" t="s">
        <v>5</v>
      </c>
      <c r="F724" s="402" t="s">
        <v>170</v>
      </c>
      <c r="G724" s="403"/>
      <c r="H724" s="403"/>
      <c r="I724" s="403"/>
      <c r="J724" s="400"/>
      <c r="K724" s="404">
        <v>483.8</v>
      </c>
      <c r="L724" s="230"/>
      <c r="M724" s="230"/>
      <c r="N724" s="230"/>
      <c r="O724" s="230"/>
      <c r="P724" s="230"/>
      <c r="Q724" s="230"/>
      <c r="R724" s="233"/>
      <c r="T724" s="235"/>
      <c r="U724" s="230"/>
      <c r="V724" s="230"/>
      <c r="W724" s="230"/>
      <c r="X724" s="230"/>
      <c r="Y724" s="230"/>
      <c r="Z724" s="230"/>
      <c r="AA724" s="236"/>
      <c r="AT724" s="237" t="s">
        <v>168</v>
      </c>
      <c r="AU724" s="237" t="s">
        <v>114</v>
      </c>
      <c r="AV724" s="234" t="s">
        <v>165</v>
      </c>
      <c r="AW724" s="234" t="s">
        <v>33</v>
      </c>
      <c r="AX724" s="234" t="s">
        <v>83</v>
      </c>
      <c r="AY724" s="237" t="s">
        <v>160</v>
      </c>
    </row>
    <row r="725" spans="2:65" s="126" customFormat="1" ht="40.15" customHeight="1">
      <c r="B725" s="127"/>
      <c r="C725" s="383" t="s">
        <v>306</v>
      </c>
      <c r="D725" s="383" t="s">
        <v>161</v>
      </c>
      <c r="E725" s="384" t="s">
        <v>875</v>
      </c>
      <c r="F725" s="385" t="s">
        <v>876</v>
      </c>
      <c r="G725" s="385"/>
      <c r="H725" s="385"/>
      <c r="I725" s="385"/>
      <c r="J725" s="386" t="s">
        <v>164</v>
      </c>
      <c r="K725" s="387">
        <v>111.176</v>
      </c>
      <c r="L725" s="317">
        <v>0</v>
      </c>
      <c r="M725" s="317"/>
      <c r="N725" s="318">
        <f>ROUND(L725*K725,2)</f>
        <v>0</v>
      </c>
      <c r="O725" s="318"/>
      <c r="P725" s="318"/>
      <c r="Q725" s="318"/>
      <c r="R725" s="130"/>
      <c r="T725" s="207" t="s">
        <v>5</v>
      </c>
      <c r="U725" s="208" t="s">
        <v>40</v>
      </c>
      <c r="V725" s="128"/>
      <c r="W725" s="209">
        <f>V725*K725</f>
        <v>0</v>
      </c>
      <c r="X725" s="209">
        <v>0</v>
      </c>
      <c r="Y725" s="209">
        <f>X725*K725</f>
        <v>0</v>
      </c>
      <c r="Z725" s="209">
        <v>0</v>
      </c>
      <c r="AA725" s="210">
        <f>Z725*K725</f>
        <v>0</v>
      </c>
      <c r="AR725" s="117" t="s">
        <v>165</v>
      </c>
      <c r="AT725" s="117" t="s">
        <v>161</v>
      </c>
      <c r="AU725" s="117" t="s">
        <v>114</v>
      </c>
      <c r="AY725" s="117" t="s">
        <v>160</v>
      </c>
      <c r="BE725" s="174">
        <f>IF(U725="základní",N725,0)</f>
        <v>0</v>
      </c>
      <c r="BF725" s="174">
        <f>IF(U725="snížená",N725,0)</f>
        <v>0</v>
      </c>
      <c r="BG725" s="174">
        <f>IF(U725="zákl. přenesená",N725,0)</f>
        <v>0</v>
      </c>
      <c r="BH725" s="174">
        <f>IF(U725="sníž. přenesená",N725,0)</f>
        <v>0</v>
      </c>
      <c r="BI725" s="174">
        <f>IF(U725="nulová",N725,0)</f>
        <v>0</v>
      </c>
      <c r="BJ725" s="117" t="s">
        <v>83</v>
      </c>
      <c r="BK725" s="174">
        <f>ROUND(L725*K725,2)</f>
        <v>0</v>
      </c>
      <c r="BL725" s="117" t="s">
        <v>165</v>
      </c>
      <c r="BM725" s="117" t="s">
        <v>877</v>
      </c>
    </row>
    <row r="726" spans="2:51" s="216" customFormat="1" ht="20.5" customHeight="1">
      <c r="B726" s="211"/>
      <c r="C726" s="388"/>
      <c r="D726" s="388"/>
      <c r="E726" s="389" t="s">
        <v>5</v>
      </c>
      <c r="F726" s="390" t="s">
        <v>878</v>
      </c>
      <c r="G726" s="391"/>
      <c r="H726" s="391"/>
      <c r="I726" s="391"/>
      <c r="J726" s="388"/>
      <c r="K726" s="392" t="s">
        <v>5</v>
      </c>
      <c r="L726" s="212"/>
      <c r="M726" s="212"/>
      <c r="N726" s="212"/>
      <c r="O726" s="212"/>
      <c r="P726" s="212"/>
      <c r="Q726" s="212"/>
      <c r="R726" s="215"/>
      <c r="T726" s="217"/>
      <c r="U726" s="212"/>
      <c r="V726" s="212"/>
      <c r="W726" s="212"/>
      <c r="X726" s="212"/>
      <c r="Y726" s="212"/>
      <c r="Z726" s="212"/>
      <c r="AA726" s="218"/>
      <c r="AT726" s="219" t="s">
        <v>168</v>
      </c>
      <c r="AU726" s="219" t="s">
        <v>114</v>
      </c>
      <c r="AV726" s="216" t="s">
        <v>83</v>
      </c>
      <c r="AW726" s="216" t="s">
        <v>33</v>
      </c>
      <c r="AX726" s="216" t="s">
        <v>75</v>
      </c>
      <c r="AY726" s="219" t="s">
        <v>160</v>
      </c>
    </row>
    <row r="727" spans="2:51" s="216" customFormat="1" ht="20.5" customHeight="1">
      <c r="B727" s="211"/>
      <c r="C727" s="388"/>
      <c r="D727" s="388"/>
      <c r="E727" s="389" t="s">
        <v>5</v>
      </c>
      <c r="F727" s="393" t="s">
        <v>191</v>
      </c>
      <c r="G727" s="394"/>
      <c r="H727" s="394"/>
      <c r="I727" s="394"/>
      <c r="J727" s="388"/>
      <c r="K727" s="392" t="s">
        <v>5</v>
      </c>
      <c r="L727" s="212"/>
      <c r="M727" s="212"/>
      <c r="N727" s="212"/>
      <c r="O727" s="212"/>
      <c r="P727" s="212"/>
      <c r="Q727" s="212"/>
      <c r="R727" s="215"/>
      <c r="T727" s="217"/>
      <c r="U727" s="212"/>
      <c r="V727" s="212"/>
      <c r="W727" s="212"/>
      <c r="X727" s="212"/>
      <c r="Y727" s="212"/>
      <c r="Z727" s="212"/>
      <c r="AA727" s="218"/>
      <c r="AT727" s="219" t="s">
        <v>168</v>
      </c>
      <c r="AU727" s="219" t="s">
        <v>114</v>
      </c>
      <c r="AV727" s="216" t="s">
        <v>83</v>
      </c>
      <c r="AW727" s="216" t="s">
        <v>33</v>
      </c>
      <c r="AX727" s="216" t="s">
        <v>75</v>
      </c>
      <c r="AY727" s="219" t="s">
        <v>160</v>
      </c>
    </row>
    <row r="728" spans="2:51" s="216" customFormat="1" ht="20.5" customHeight="1">
      <c r="B728" s="211"/>
      <c r="C728" s="388"/>
      <c r="D728" s="388"/>
      <c r="E728" s="389" t="s">
        <v>5</v>
      </c>
      <c r="F728" s="393" t="s">
        <v>611</v>
      </c>
      <c r="G728" s="394"/>
      <c r="H728" s="394"/>
      <c r="I728" s="394"/>
      <c r="J728" s="388"/>
      <c r="K728" s="392" t="s">
        <v>5</v>
      </c>
      <c r="L728" s="212"/>
      <c r="M728" s="212"/>
      <c r="N728" s="212"/>
      <c r="O728" s="212"/>
      <c r="P728" s="212"/>
      <c r="Q728" s="212"/>
      <c r="R728" s="215"/>
      <c r="T728" s="217"/>
      <c r="U728" s="212"/>
      <c r="V728" s="212"/>
      <c r="W728" s="212"/>
      <c r="X728" s="212"/>
      <c r="Y728" s="212"/>
      <c r="Z728" s="212"/>
      <c r="AA728" s="218"/>
      <c r="AT728" s="219" t="s">
        <v>168</v>
      </c>
      <c r="AU728" s="219" t="s">
        <v>114</v>
      </c>
      <c r="AV728" s="216" t="s">
        <v>83</v>
      </c>
      <c r="AW728" s="216" t="s">
        <v>33</v>
      </c>
      <c r="AX728" s="216" t="s">
        <v>75</v>
      </c>
      <c r="AY728" s="219" t="s">
        <v>160</v>
      </c>
    </row>
    <row r="729" spans="2:51" s="225" customFormat="1" ht="20.5" customHeight="1">
      <c r="B729" s="220"/>
      <c r="C729" s="395"/>
      <c r="D729" s="395"/>
      <c r="E729" s="396" t="s">
        <v>5</v>
      </c>
      <c r="F729" s="397" t="s">
        <v>879</v>
      </c>
      <c r="G729" s="398"/>
      <c r="H729" s="398"/>
      <c r="I729" s="398"/>
      <c r="J729" s="395"/>
      <c r="K729" s="399">
        <v>30.176</v>
      </c>
      <c r="L729" s="221"/>
      <c r="M729" s="221"/>
      <c r="N729" s="221"/>
      <c r="O729" s="221"/>
      <c r="P729" s="221"/>
      <c r="Q729" s="221"/>
      <c r="R729" s="224"/>
      <c r="T729" s="226"/>
      <c r="U729" s="221"/>
      <c r="V729" s="221"/>
      <c r="W729" s="221"/>
      <c r="X729" s="221"/>
      <c r="Y729" s="221"/>
      <c r="Z729" s="221"/>
      <c r="AA729" s="227"/>
      <c r="AT729" s="228" t="s">
        <v>168</v>
      </c>
      <c r="AU729" s="228" t="s">
        <v>114</v>
      </c>
      <c r="AV729" s="225" t="s">
        <v>114</v>
      </c>
      <c r="AW729" s="225" t="s">
        <v>33</v>
      </c>
      <c r="AX729" s="225" t="s">
        <v>75</v>
      </c>
      <c r="AY729" s="228" t="s">
        <v>160</v>
      </c>
    </row>
    <row r="730" spans="2:51" s="243" customFormat="1" ht="20.5" customHeight="1">
      <c r="B730" s="238"/>
      <c r="C730" s="405"/>
      <c r="D730" s="405"/>
      <c r="E730" s="406" t="s">
        <v>5</v>
      </c>
      <c r="F730" s="407" t="s">
        <v>197</v>
      </c>
      <c r="G730" s="408"/>
      <c r="H730" s="408"/>
      <c r="I730" s="408"/>
      <c r="J730" s="405"/>
      <c r="K730" s="409">
        <v>30.176</v>
      </c>
      <c r="L730" s="239"/>
      <c r="M730" s="239"/>
      <c r="N730" s="239"/>
      <c r="O730" s="239"/>
      <c r="P730" s="239"/>
      <c r="Q730" s="239"/>
      <c r="R730" s="242"/>
      <c r="T730" s="244"/>
      <c r="U730" s="239"/>
      <c r="V730" s="239"/>
      <c r="W730" s="239"/>
      <c r="X730" s="239"/>
      <c r="Y730" s="239"/>
      <c r="Z730" s="239"/>
      <c r="AA730" s="245"/>
      <c r="AT730" s="246" t="s">
        <v>168</v>
      </c>
      <c r="AU730" s="246" t="s">
        <v>114</v>
      </c>
      <c r="AV730" s="243" t="s">
        <v>175</v>
      </c>
      <c r="AW730" s="243" t="s">
        <v>33</v>
      </c>
      <c r="AX730" s="243" t="s">
        <v>75</v>
      </c>
      <c r="AY730" s="246" t="s">
        <v>160</v>
      </c>
    </row>
    <row r="731" spans="2:51" s="216" customFormat="1" ht="20.5" customHeight="1">
      <c r="B731" s="211"/>
      <c r="C731" s="388"/>
      <c r="D731" s="388"/>
      <c r="E731" s="389" t="s">
        <v>5</v>
      </c>
      <c r="F731" s="393" t="s">
        <v>211</v>
      </c>
      <c r="G731" s="394"/>
      <c r="H731" s="394"/>
      <c r="I731" s="394"/>
      <c r="J731" s="388"/>
      <c r="K731" s="392" t="s">
        <v>5</v>
      </c>
      <c r="L731" s="212"/>
      <c r="M731" s="212"/>
      <c r="N731" s="212"/>
      <c r="O731" s="212"/>
      <c r="P731" s="212"/>
      <c r="Q731" s="212"/>
      <c r="R731" s="215"/>
      <c r="T731" s="217"/>
      <c r="U731" s="212"/>
      <c r="V731" s="212"/>
      <c r="W731" s="212"/>
      <c r="X731" s="212"/>
      <c r="Y731" s="212"/>
      <c r="Z731" s="212"/>
      <c r="AA731" s="218"/>
      <c r="AT731" s="219" t="s">
        <v>168</v>
      </c>
      <c r="AU731" s="219" t="s">
        <v>114</v>
      </c>
      <c r="AV731" s="216" t="s">
        <v>83</v>
      </c>
      <c r="AW731" s="216" t="s">
        <v>33</v>
      </c>
      <c r="AX731" s="216" t="s">
        <v>75</v>
      </c>
      <c r="AY731" s="219" t="s">
        <v>160</v>
      </c>
    </row>
    <row r="732" spans="2:51" s="216" customFormat="1" ht="20.5" customHeight="1">
      <c r="B732" s="211"/>
      <c r="C732" s="388"/>
      <c r="D732" s="388"/>
      <c r="E732" s="389" t="s">
        <v>5</v>
      </c>
      <c r="F732" s="393" t="s">
        <v>613</v>
      </c>
      <c r="G732" s="394"/>
      <c r="H732" s="394"/>
      <c r="I732" s="394"/>
      <c r="J732" s="388"/>
      <c r="K732" s="392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25" customFormat="1" ht="20.5" customHeight="1">
      <c r="B733" s="220"/>
      <c r="C733" s="395"/>
      <c r="D733" s="395"/>
      <c r="E733" s="396" t="s">
        <v>5</v>
      </c>
      <c r="F733" s="397" t="s">
        <v>880</v>
      </c>
      <c r="G733" s="398"/>
      <c r="H733" s="398"/>
      <c r="I733" s="398"/>
      <c r="J733" s="395"/>
      <c r="K733" s="399">
        <v>45</v>
      </c>
      <c r="L733" s="221"/>
      <c r="M733" s="221"/>
      <c r="N733" s="221"/>
      <c r="O733" s="221"/>
      <c r="P733" s="221"/>
      <c r="Q733" s="221"/>
      <c r="R733" s="224"/>
      <c r="T733" s="226"/>
      <c r="U733" s="221"/>
      <c r="V733" s="221"/>
      <c r="W733" s="221"/>
      <c r="X733" s="221"/>
      <c r="Y733" s="221"/>
      <c r="Z733" s="221"/>
      <c r="AA733" s="227"/>
      <c r="AT733" s="228" t="s">
        <v>168</v>
      </c>
      <c r="AU733" s="228" t="s">
        <v>114</v>
      </c>
      <c r="AV733" s="225" t="s">
        <v>114</v>
      </c>
      <c r="AW733" s="225" t="s">
        <v>33</v>
      </c>
      <c r="AX733" s="225" t="s">
        <v>75</v>
      </c>
      <c r="AY733" s="228" t="s">
        <v>160</v>
      </c>
    </row>
    <row r="734" spans="2:51" s="225" customFormat="1" ht="20.5" customHeight="1">
      <c r="B734" s="220"/>
      <c r="C734" s="395"/>
      <c r="D734" s="395"/>
      <c r="E734" s="396" t="s">
        <v>5</v>
      </c>
      <c r="F734" s="397" t="s">
        <v>881</v>
      </c>
      <c r="G734" s="398"/>
      <c r="H734" s="398"/>
      <c r="I734" s="398"/>
      <c r="J734" s="395"/>
      <c r="K734" s="399">
        <v>36</v>
      </c>
      <c r="L734" s="221"/>
      <c r="M734" s="221"/>
      <c r="N734" s="221"/>
      <c r="O734" s="221"/>
      <c r="P734" s="221"/>
      <c r="Q734" s="221"/>
      <c r="R734" s="224"/>
      <c r="T734" s="226"/>
      <c r="U734" s="221"/>
      <c r="V734" s="221"/>
      <c r="W734" s="221"/>
      <c r="X734" s="221"/>
      <c r="Y734" s="221"/>
      <c r="Z734" s="221"/>
      <c r="AA734" s="227"/>
      <c r="AT734" s="228" t="s">
        <v>168</v>
      </c>
      <c r="AU734" s="228" t="s">
        <v>114</v>
      </c>
      <c r="AV734" s="225" t="s">
        <v>114</v>
      </c>
      <c r="AW734" s="225" t="s">
        <v>33</v>
      </c>
      <c r="AX734" s="225" t="s">
        <v>75</v>
      </c>
      <c r="AY734" s="228" t="s">
        <v>160</v>
      </c>
    </row>
    <row r="735" spans="2:51" s="243" customFormat="1" ht="20.5" customHeight="1">
      <c r="B735" s="238"/>
      <c r="C735" s="405"/>
      <c r="D735" s="405"/>
      <c r="E735" s="406" t="s">
        <v>5</v>
      </c>
      <c r="F735" s="407" t="s">
        <v>197</v>
      </c>
      <c r="G735" s="408"/>
      <c r="H735" s="408"/>
      <c r="I735" s="408"/>
      <c r="J735" s="405"/>
      <c r="K735" s="409">
        <v>81</v>
      </c>
      <c r="L735" s="239"/>
      <c r="M735" s="239"/>
      <c r="N735" s="239"/>
      <c r="O735" s="239"/>
      <c r="P735" s="239"/>
      <c r="Q735" s="239"/>
      <c r="R735" s="242"/>
      <c r="T735" s="244"/>
      <c r="U735" s="239"/>
      <c r="V735" s="239"/>
      <c r="W735" s="239"/>
      <c r="X735" s="239"/>
      <c r="Y735" s="239"/>
      <c r="Z735" s="239"/>
      <c r="AA735" s="245"/>
      <c r="AT735" s="246" t="s">
        <v>168</v>
      </c>
      <c r="AU735" s="246" t="s">
        <v>114</v>
      </c>
      <c r="AV735" s="243" t="s">
        <v>175</v>
      </c>
      <c r="AW735" s="243" t="s">
        <v>33</v>
      </c>
      <c r="AX735" s="243" t="s">
        <v>75</v>
      </c>
      <c r="AY735" s="246" t="s">
        <v>160</v>
      </c>
    </row>
    <row r="736" spans="2:51" s="234" customFormat="1" ht="20.5" customHeight="1">
      <c r="B736" s="229"/>
      <c r="C736" s="400"/>
      <c r="D736" s="400"/>
      <c r="E736" s="401" t="s">
        <v>5</v>
      </c>
      <c r="F736" s="402" t="s">
        <v>170</v>
      </c>
      <c r="G736" s="403"/>
      <c r="H736" s="403"/>
      <c r="I736" s="403"/>
      <c r="J736" s="400"/>
      <c r="K736" s="404">
        <v>111.176</v>
      </c>
      <c r="L736" s="230"/>
      <c r="M736" s="230"/>
      <c r="N736" s="230"/>
      <c r="O736" s="230"/>
      <c r="P736" s="230"/>
      <c r="Q736" s="230"/>
      <c r="R736" s="233"/>
      <c r="T736" s="235"/>
      <c r="U736" s="230"/>
      <c r="V736" s="230"/>
      <c r="W736" s="230"/>
      <c r="X736" s="230"/>
      <c r="Y736" s="230"/>
      <c r="Z736" s="230"/>
      <c r="AA736" s="236"/>
      <c r="AT736" s="237" t="s">
        <v>168</v>
      </c>
      <c r="AU736" s="237" t="s">
        <v>114</v>
      </c>
      <c r="AV736" s="234" t="s">
        <v>165</v>
      </c>
      <c r="AW736" s="234" t="s">
        <v>33</v>
      </c>
      <c r="AX736" s="234" t="s">
        <v>83</v>
      </c>
      <c r="AY736" s="237" t="s">
        <v>160</v>
      </c>
    </row>
    <row r="737" spans="2:63" s="195" customFormat="1" ht="29.85" customHeight="1">
      <c r="B737" s="191"/>
      <c r="C737" s="417"/>
      <c r="D737" s="418" t="s">
        <v>594</v>
      </c>
      <c r="E737" s="418"/>
      <c r="F737" s="418"/>
      <c r="G737" s="418"/>
      <c r="H737" s="418"/>
      <c r="I737" s="418"/>
      <c r="J737" s="418"/>
      <c r="K737" s="418"/>
      <c r="L737" s="202"/>
      <c r="M737" s="202"/>
      <c r="N737" s="313">
        <f>BK737</f>
        <v>0</v>
      </c>
      <c r="O737" s="314"/>
      <c r="P737" s="314"/>
      <c r="Q737" s="314"/>
      <c r="R737" s="194"/>
      <c r="T737" s="196"/>
      <c r="U737" s="192"/>
      <c r="V737" s="192"/>
      <c r="W737" s="197">
        <f>SUM(W738:W745)</f>
        <v>0</v>
      </c>
      <c r="X737" s="192"/>
      <c r="Y737" s="197">
        <f>SUM(Y738:Y745)</f>
        <v>0</v>
      </c>
      <c r="Z737" s="192"/>
      <c r="AA737" s="198">
        <f>SUM(AA738:AA745)</f>
        <v>0</v>
      </c>
      <c r="AR737" s="199" t="s">
        <v>83</v>
      </c>
      <c r="AT737" s="200" t="s">
        <v>74</v>
      </c>
      <c r="AU737" s="200" t="s">
        <v>83</v>
      </c>
      <c r="AY737" s="199" t="s">
        <v>160</v>
      </c>
      <c r="BK737" s="201">
        <f>SUM(BK738:BK745)</f>
        <v>0</v>
      </c>
    </row>
    <row r="738" spans="2:65" s="126" customFormat="1" ht="28.95" customHeight="1">
      <c r="B738" s="127"/>
      <c r="C738" s="383" t="s">
        <v>310</v>
      </c>
      <c r="D738" s="383" t="s">
        <v>161</v>
      </c>
      <c r="E738" s="384" t="s">
        <v>882</v>
      </c>
      <c r="F738" s="385" t="s">
        <v>883</v>
      </c>
      <c r="G738" s="385"/>
      <c r="H738" s="385"/>
      <c r="I738" s="385"/>
      <c r="J738" s="386" t="s">
        <v>182</v>
      </c>
      <c r="K738" s="387">
        <v>18.99</v>
      </c>
      <c r="L738" s="317">
        <v>0</v>
      </c>
      <c r="M738" s="317"/>
      <c r="N738" s="318">
        <f>ROUND(L738*K738,2)</f>
        <v>0</v>
      </c>
      <c r="O738" s="318"/>
      <c r="P738" s="318"/>
      <c r="Q738" s="318"/>
      <c r="R738" s="130"/>
      <c r="T738" s="207" t="s">
        <v>5</v>
      </c>
      <c r="U738" s="208" t="s">
        <v>40</v>
      </c>
      <c r="V738" s="128"/>
      <c r="W738" s="209">
        <f>V738*K738</f>
        <v>0</v>
      </c>
      <c r="X738" s="209">
        <v>0</v>
      </c>
      <c r="Y738" s="209">
        <f>X738*K738</f>
        <v>0</v>
      </c>
      <c r="Z738" s="209">
        <v>0</v>
      </c>
      <c r="AA738" s="210">
        <f>Z738*K738</f>
        <v>0</v>
      </c>
      <c r="AR738" s="117" t="s">
        <v>165</v>
      </c>
      <c r="AT738" s="117" t="s">
        <v>161</v>
      </c>
      <c r="AU738" s="117" t="s">
        <v>114</v>
      </c>
      <c r="AY738" s="117" t="s">
        <v>160</v>
      </c>
      <c r="BE738" s="174">
        <f>IF(U738="základní",N738,0)</f>
        <v>0</v>
      </c>
      <c r="BF738" s="174">
        <f>IF(U738="snížená",N738,0)</f>
        <v>0</v>
      </c>
      <c r="BG738" s="174">
        <f>IF(U738="zákl. přenesená",N738,0)</f>
        <v>0</v>
      </c>
      <c r="BH738" s="174">
        <f>IF(U738="sníž. přenesená",N738,0)</f>
        <v>0</v>
      </c>
      <c r="BI738" s="174">
        <f>IF(U738="nulová",N738,0)</f>
        <v>0</v>
      </c>
      <c r="BJ738" s="117" t="s">
        <v>83</v>
      </c>
      <c r="BK738" s="174">
        <f>ROUND(L738*K738,2)</f>
        <v>0</v>
      </c>
      <c r="BL738" s="117" t="s">
        <v>165</v>
      </c>
      <c r="BM738" s="117" t="s">
        <v>884</v>
      </c>
    </row>
    <row r="739" spans="2:51" s="216" customFormat="1" ht="20.5" customHeight="1">
      <c r="B739" s="211"/>
      <c r="C739" s="388"/>
      <c r="D739" s="388"/>
      <c r="E739" s="389" t="s">
        <v>5</v>
      </c>
      <c r="F739" s="390" t="s">
        <v>885</v>
      </c>
      <c r="G739" s="391"/>
      <c r="H739" s="391"/>
      <c r="I739" s="391"/>
      <c r="J739" s="388"/>
      <c r="K739" s="392" t="s">
        <v>5</v>
      </c>
      <c r="L739" s="212"/>
      <c r="M739" s="212"/>
      <c r="N739" s="212"/>
      <c r="O739" s="212"/>
      <c r="P739" s="212"/>
      <c r="Q739" s="212"/>
      <c r="R739" s="215"/>
      <c r="T739" s="217"/>
      <c r="U739" s="212"/>
      <c r="V739" s="212"/>
      <c r="W739" s="212"/>
      <c r="X739" s="212"/>
      <c r="Y739" s="212"/>
      <c r="Z739" s="212"/>
      <c r="AA739" s="218"/>
      <c r="AT739" s="219" t="s">
        <v>168</v>
      </c>
      <c r="AU739" s="219" t="s">
        <v>114</v>
      </c>
      <c r="AV739" s="216" t="s">
        <v>83</v>
      </c>
      <c r="AW739" s="216" t="s">
        <v>33</v>
      </c>
      <c r="AX739" s="216" t="s">
        <v>75</v>
      </c>
      <c r="AY739" s="219" t="s">
        <v>160</v>
      </c>
    </row>
    <row r="740" spans="2:51" s="216" customFormat="1" ht="20.5" customHeight="1">
      <c r="B740" s="211"/>
      <c r="C740" s="388"/>
      <c r="D740" s="388"/>
      <c r="E740" s="389" t="s">
        <v>5</v>
      </c>
      <c r="F740" s="393" t="s">
        <v>886</v>
      </c>
      <c r="G740" s="394"/>
      <c r="H740" s="394"/>
      <c r="I740" s="394"/>
      <c r="J740" s="388"/>
      <c r="K740" s="392" t="s">
        <v>5</v>
      </c>
      <c r="L740" s="212"/>
      <c r="M740" s="212"/>
      <c r="N740" s="212"/>
      <c r="O740" s="212"/>
      <c r="P740" s="212"/>
      <c r="Q740" s="212"/>
      <c r="R740" s="215"/>
      <c r="T740" s="217"/>
      <c r="U740" s="212"/>
      <c r="V740" s="212"/>
      <c r="W740" s="212"/>
      <c r="X740" s="212"/>
      <c r="Y740" s="212"/>
      <c r="Z740" s="212"/>
      <c r="AA740" s="218"/>
      <c r="AT740" s="219" t="s">
        <v>168</v>
      </c>
      <c r="AU740" s="219" t="s">
        <v>114</v>
      </c>
      <c r="AV740" s="216" t="s">
        <v>83</v>
      </c>
      <c r="AW740" s="216" t="s">
        <v>33</v>
      </c>
      <c r="AX740" s="216" t="s">
        <v>75</v>
      </c>
      <c r="AY740" s="219" t="s">
        <v>160</v>
      </c>
    </row>
    <row r="741" spans="2:51" s="225" customFormat="1" ht="20.5" customHeight="1">
      <c r="B741" s="220"/>
      <c r="C741" s="395"/>
      <c r="D741" s="395"/>
      <c r="E741" s="396" t="s">
        <v>5</v>
      </c>
      <c r="F741" s="397" t="s">
        <v>887</v>
      </c>
      <c r="G741" s="398"/>
      <c r="H741" s="398"/>
      <c r="I741" s="398"/>
      <c r="J741" s="395"/>
      <c r="K741" s="399">
        <v>10.08</v>
      </c>
      <c r="L741" s="221"/>
      <c r="M741" s="221"/>
      <c r="N741" s="221"/>
      <c r="O741" s="221"/>
      <c r="P741" s="221"/>
      <c r="Q741" s="221"/>
      <c r="R741" s="224"/>
      <c r="T741" s="226"/>
      <c r="U741" s="221"/>
      <c r="V741" s="221"/>
      <c r="W741" s="221"/>
      <c r="X741" s="221"/>
      <c r="Y741" s="221"/>
      <c r="Z741" s="221"/>
      <c r="AA741" s="227"/>
      <c r="AT741" s="228" t="s">
        <v>168</v>
      </c>
      <c r="AU741" s="228" t="s">
        <v>114</v>
      </c>
      <c r="AV741" s="225" t="s">
        <v>114</v>
      </c>
      <c r="AW741" s="225" t="s">
        <v>33</v>
      </c>
      <c r="AX741" s="225" t="s">
        <v>75</v>
      </c>
      <c r="AY741" s="228" t="s">
        <v>160</v>
      </c>
    </row>
    <row r="742" spans="2:51" s="225" customFormat="1" ht="20.5" customHeight="1">
      <c r="B742" s="220"/>
      <c r="C742" s="395"/>
      <c r="D742" s="395"/>
      <c r="E742" s="396" t="s">
        <v>5</v>
      </c>
      <c r="F742" s="397" t="s">
        <v>888</v>
      </c>
      <c r="G742" s="398"/>
      <c r="H742" s="398"/>
      <c r="I742" s="398"/>
      <c r="J742" s="395"/>
      <c r="K742" s="399">
        <v>3.87</v>
      </c>
      <c r="L742" s="221"/>
      <c r="M742" s="221"/>
      <c r="N742" s="221"/>
      <c r="O742" s="221"/>
      <c r="P742" s="221"/>
      <c r="Q742" s="221"/>
      <c r="R742" s="224"/>
      <c r="T742" s="226"/>
      <c r="U742" s="221"/>
      <c r="V742" s="221"/>
      <c r="W742" s="221"/>
      <c r="X742" s="221"/>
      <c r="Y742" s="221"/>
      <c r="Z742" s="221"/>
      <c r="AA742" s="227"/>
      <c r="AT742" s="228" t="s">
        <v>168</v>
      </c>
      <c r="AU742" s="228" t="s">
        <v>114</v>
      </c>
      <c r="AV742" s="225" t="s">
        <v>114</v>
      </c>
      <c r="AW742" s="225" t="s">
        <v>33</v>
      </c>
      <c r="AX742" s="225" t="s">
        <v>75</v>
      </c>
      <c r="AY742" s="228" t="s">
        <v>160</v>
      </c>
    </row>
    <row r="743" spans="2:51" s="216" customFormat="1" ht="20.5" customHeight="1">
      <c r="B743" s="211"/>
      <c r="C743" s="388"/>
      <c r="D743" s="388"/>
      <c r="E743" s="389" t="s">
        <v>5</v>
      </c>
      <c r="F743" s="393" t="s">
        <v>889</v>
      </c>
      <c r="G743" s="394"/>
      <c r="H743" s="394"/>
      <c r="I743" s="394"/>
      <c r="J743" s="388"/>
      <c r="K743" s="392" t="s">
        <v>5</v>
      </c>
      <c r="L743" s="212"/>
      <c r="M743" s="212"/>
      <c r="N743" s="212"/>
      <c r="O743" s="212"/>
      <c r="P743" s="212"/>
      <c r="Q743" s="212"/>
      <c r="R743" s="215"/>
      <c r="T743" s="217"/>
      <c r="U743" s="212"/>
      <c r="V743" s="212"/>
      <c r="W743" s="212"/>
      <c r="X743" s="212"/>
      <c r="Y743" s="212"/>
      <c r="Z743" s="212"/>
      <c r="AA743" s="218"/>
      <c r="AT743" s="219" t="s">
        <v>168</v>
      </c>
      <c r="AU743" s="219" t="s">
        <v>114</v>
      </c>
      <c r="AV743" s="216" t="s">
        <v>83</v>
      </c>
      <c r="AW743" s="216" t="s">
        <v>33</v>
      </c>
      <c r="AX743" s="216" t="s">
        <v>75</v>
      </c>
      <c r="AY743" s="219" t="s">
        <v>160</v>
      </c>
    </row>
    <row r="744" spans="2:51" s="225" customFormat="1" ht="20.5" customHeight="1">
      <c r="B744" s="220"/>
      <c r="C744" s="395"/>
      <c r="D744" s="395"/>
      <c r="E744" s="396" t="s">
        <v>5</v>
      </c>
      <c r="F744" s="397" t="s">
        <v>890</v>
      </c>
      <c r="G744" s="398"/>
      <c r="H744" s="398"/>
      <c r="I744" s="398"/>
      <c r="J744" s="395"/>
      <c r="K744" s="399">
        <v>5.04</v>
      </c>
      <c r="L744" s="221"/>
      <c r="M744" s="221"/>
      <c r="N744" s="221"/>
      <c r="O744" s="221"/>
      <c r="P744" s="221"/>
      <c r="Q744" s="221"/>
      <c r="R744" s="224"/>
      <c r="T744" s="226"/>
      <c r="U744" s="221"/>
      <c r="V744" s="221"/>
      <c r="W744" s="221"/>
      <c r="X744" s="221"/>
      <c r="Y744" s="221"/>
      <c r="Z744" s="221"/>
      <c r="AA744" s="227"/>
      <c r="AT744" s="228" t="s">
        <v>168</v>
      </c>
      <c r="AU744" s="228" t="s">
        <v>114</v>
      </c>
      <c r="AV744" s="225" t="s">
        <v>114</v>
      </c>
      <c r="AW744" s="225" t="s">
        <v>33</v>
      </c>
      <c r="AX744" s="225" t="s">
        <v>75</v>
      </c>
      <c r="AY744" s="228" t="s">
        <v>160</v>
      </c>
    </row>
    <row r="745" spans="2:51" s="234" customFormat="1" ht="20.5" customHeight="1">
      <c r="B745" s="229"/>
      <c r="C745" s="400"/>
      <c r="D745" s="400"/>
      <c r="E745" s="401" t="s">
        <v>5</v>
      </c>
      <c r="F745" s="402" t="s">
        <v>170</v>
      </c>
      <c r="G745" s="403"/>
      <c r="H745" s="403"/>
      <c r="I745" s="403"/>
      <c r="J745" s="400"/>
      <c r="K745" s="404">
        <v>18.99</v>
      </c>
      <c r="L745" s="230"/>
      <c r="M745" s="230"/>
      <c r="N745" s="230"/>
      <c r="O745" s="230"/>
      <c r="P745" s="230"/>
      <c r="Q745" s="230"/>
      <c r="R745" s="233"/>
      <c r="T745" s="235"/>
      <c r="U745" s="230"/>
      <c r="V745" s="230"/>
      <c r="W745" s="230"/>
      <c r="X745" s="230"/>
      <c r="Y745" s="230"/>
      <c r="Z745" s="230"/>
      <c r="AA745" s="236"/>
      <c r="AT745" s="237" t="s">
        <v>168</v>
      </c>
      <c r="AU745" s="237" t="s">
        <v>114</v>
      </c>
      <c r="AV745" s="234" t="s">
        <v>165</v>
      </c>
      <c r="AW745" s="234" t="s">
        <v>33</v>
      </c>
      <c r="AX745" s="234" t="s">
        <v>83</v>
      </c>
      <c r="AY745" s="237" t="s">
        <v>160</v>
      </c>
    </row>
    <row r="746" spans="2:63" s="195" customFormat="1" ht="29.85" customHeight="1">
      <c r="B746" s="191"/>
      <c r="C746" s="417"/>
      <c r="D746" s="418" t="s">
        <v>127</v>
      </c>
      <c r="E746" s="418"/>
      <c r="F746" s="418"/>
      <c r="G746" s="418"/>
      <c r="H746" s="418"/>
      <c r="I746" s="418"/>
      <c r="J746" s="418"/>
      <c r="K746" s="418"/>
      <c r="L746" s="202"/>
      <c r="M746" s="202"/>
      <c r="N746" s="313">
        <f>BK746</f>
        <v>0</v>
      </c>
      <c r="O746" s="314"/>
      <c r="P746" s="314"/>
      <c r="Q746" s="314"/>
      <c r="R746" s="194"/>
      <c r="T746" s="196"/>
      <c r="U746" s="192"/>
      <c r="V746" s="192"/>
      <c r="W746" s="197">
        <f>SUM(W747:W782)</f>
        <v>0</v>
      </c>
      <c r="X746" s="192"/>
      <c r="Y746" s="197">
        <f>SUM(Y747:Y782)</f>
        <v>0.005559000000000001</v>
      </c>
      <c r="Z746" s="192"/>
      <c r="AA746" s="198">
        <f>SUM(AA747:AA782)</f>
        <v>0</v>
      </c>
      <c r="AR746" s="199" t="s">
        <v>83</v>
      </c>
      <c r="AT746" s="200" t="s">
        <v>74</v>
      </c>
      <c r="AU746" s="200" t="s">
        <v>83</v>
      </c>
      <c r="AY746" s="199" t="s">
        <v>160</v>
      </c>
      <c r="BK746" s="201">
        <f>SUM(BK747:BK782)</f>
        <v>0</v>
      </c>
    </row>
    <row r="747" spans="2:65" s="126" customFormat="1" ht="28.95" customHeight="1">
      <c r="B747" s="127"/>
      <c r="C747" s="383" t="s">
        <v>317</v>
      </c>
      <c r="D747" s="383" t="s">
        <v>161</v>
      </c>
      <c r="E747" s="384" t="s">
        <v>266</v>
      </c>
      <c r="F747" s="385" t="s">
        <v>267</v>
      </c>
      <c r="G747" s="385"/>
      <c r="H747" s="385"/>
      <c r="I747" s="385"/>
      <c r="J747" s="386" t="s">
        <v>182</v>
      </c>
      <c r="K747" s="387">
        <v>28.906</v>
      </c>
      <c r="L747" s="317">
        <v>0</v>
      </c>
      <c r="M747" s="317"/>
      <c r="N747" s="318">
        <f>ROUND(L747*K747,2)</f>
        <v>0</v>
      </c>
      <c r="O747" s="318"/>
      <c r="P747" s="318"/>
      <c r="Q747" s="318"/>
      <c r="R747" s="130"/>
      <c r="T747" s="207" t="s">
        <v>5</v>
      </c>
      <c r="U747" s="208" t="s">
        <v>40</v>
      </c>
      <c r="V747" s="128"/>
      <c r="W747" s="209">
        <f>V747*K747</f>
        <v>0</v>
      </c>
      <c r="X747" s="209">
        <v>0</v>
      </c>
      <c r="Y747" s="209">
        <f>X747*K747</f>
        <v>0</v>
      </c>
      <c r="Z747" s="209">
        <v>0</v>
      </c>
      <c r="AA747" s="210">
        <f>Z747*K747</f>
        <v>0</v>
      </c>
      <c r="AR747" s="117" t="s">
        <v>165</v>
      </c>
      <c r="AT747" s="117" t="s">
        <v>161</v>
      </c>
      <c r="AU747" s="117" t="s">
        <v>114</v>
      </c>
      <c r="AY747" s="117" t="s">
        <v>160</v>
      </c>
      <c r="BE747" s="174">
        <f>IF(U747="základní",N747,0)</f>
        <v>0</v>
      </c>
      <c r="BF747" s="174">
        <f>IF(U747="snížená",N747,0)</f>
        <v>0</v>
      </c>
      <c r="BG747" s="174">
        <f>IF(U747="zákl. přenesená",N747,0)</f>
        <v>0</v>
      </c>
      <c r="BH747" s="174">
        <f>IF(U747="sníž. přenesená",N747,0)</f>
        <v>0</v>
      </c>
      <c r="BI747" s="174">
        <f>IF(U747="nulová",N747,0)</f>
        <v>0</v>
      </c>
      <c r="BJ747" s="117" t="s">
        <v>83</v>
      </c>
      <c r="BK747" s="174">
        <f>ROUND(L747*K747,2)</f>
        <v>0</v>
      </c>
      <c r="BL747" s="117" t="s">
        <v>165</v>
      </c>
      <c r="BM747" s="117" t="s">
        <v>891</v>
      </c>
    </row>
    <row r="748" spans="2:51" s="216" customFormat="1" ht="20.5" customHeight="1">
      <c r="B748" s="211"/>
      <c r="C748" s="388"/>
      <c r="D748" s="388"/>
      <c r="E748" s="389" t="s">
        <v>5</v>
      </c>
      <c r="F748" s="390" t="s">
        <v>269</v>
      </c>
      <c r="G748" s="391"/>
      <c r="H748" s="391"/>
      <c r="I748" s="391"/>
      <c r="J748" s="388"/>
      <c r="K748" s="392" t="s">
        <v>5</v>
      </c>
      <c r="L748" s="212"/>
      <c r="M748" s="212"/>
      <c r="N748" s="212"/>
      <c r="O748" s="212"/>
      <c r="P748" s="212"/>
      <c r="Q748" s="212"/>
      <c r="R748" s="215"/>
      <c r="T748" s="217"/>
      <c r="U748" s="212"/>
      <c r="V748" s="212"/>
      <c r="W748" s="212"/>
      <c r="X748" s="212"/>
      <c r="Y748" s="212"/>
      <c r="Z748" s="212"/>
      <c r="AA748" s="218"/>
      <c r="AT748" s="219" t="s">
        <v>168</v>
      </c>
      <c r="AU748" s="219" t="s">
        <v>114</v>
      </c>
      <c r="AV748" s="216" t="s">
        <v>83</v>
      </c>
      <c r="AW748" s="216" t="s">
        <v>33</v>
      </c>
      <c r="AX748" s="216" t="s">
        <v>75</v>
      </c>
      <c r="AY748" s="219" t="s">
        <v>160</v>
      </c>
    </row>
    <row r="749" spans="2:51" s="216" customFormat="1" ht="20.5" customHeight="1">
      <c r="B749" s="211"/>
      <c r="C749" s="388"/>
      <c r="D749" s="388"/>
      <c r="E749" s="389" t="s">
        <v>5</v>
      </c>
      <c r="F749" s="393" t="s">
        <v>191</v>
      </c>
      <c r="G749" s="394"/>
      <c r="H749" s="394"/>
      <c r="I749" s="394"/>
      <c r="J749" s="388"/>
      <c r="K749" s="392" t="s">
        <v>5</v>
      </c>
      <c r="L749" s="212"/>
      <c r="M749" s="212"/>
      <c r="N749" s="212"/>
      <c r="O749" s="212"/>
      <c r="P749" s="212"/>
      <c r="Q749" s="212"/>
      <c r="R749" s="215"/>
      <c r="T749" s="217"/>
      <c r="U749" s="212"/>
      <c r="V749" s="212"/>
      <c r="W749" s="212"/>
      <c r="X749" s="212"/>
      <c r="Y749" s="212"/>
      <c r="Z749" s="212"/>
      <c r="AA749" s="218"/>
      <c r="AT749" s="219" t="s">
        <v>168</v>
      </c>
      <c r="AU749" s="219" t="s">
        <v>114</v>
      </c>
      <c r="AV749" s="216" t="s">
        <v>83</v>
      </c>
      <c r="AW749" s="216" t="s">
        <v>33</v>
      </c>
      <c r="AX749" s="216" t="s">
        <v>75</v>
      </c>
      <c r="AY749" s="219" t="s">
        <v>160</v>
      </c>
    </row>
    <row r="750" spans="2:51" s="216" customFormat="1" ht="20.5" customHeight="1">
      <c r="B750" s="211"/>
      <c r="C750" s="388"/>
      <c r="D750" s="388"/>
      <c r="E750" s="389" t="s">
        <v>5</v>
      </c>
      <c r="F750" s="393" t="s">
        <v>611</v>
      </c>
      <c r="G750" s="394"/>
      <c r="H750" s="394"/>
      <c r="I750" s="394"/>
      <c r="J750" s="388"/>
      <c r="K750" s="392" t="s">
        <v>5</v>
      </c>
      <c r="L750" s="212"/>
      <c r="M750" s="212"/>
      <c r="N750" s="212"/>
      <c r="O750" s="212"/>
      <c r="P750" s="212"/>
      <c r="Q750" s="212"/>
      <c r="R750" s="215"/>
      <c r="T750" s="217"/>
      <c r="U750" s="212"/>
      <c r="V750" s="212"/>
      <c r="W750" s="212"/>
      <c r="X750" s="212"/>
      <c r="Y750" s="212"/>
      <c r="Z750" s="212"/>
      <c r="AA750" s="218"/>
      <c r="AT750" s="219" t="s">
        <v>168</v>
      </c>
      <c r="AU750" s="219" t="s">
        <v>114</v>
      </c>
      <c r="AV750" s="216" t="s">
        <v>83</v>
      </c>
      <c r="AW750" s="216" t="s">
        <v>33</v>
      </c>
      <c r="AX750" s="216" t="s">
        <v>75</v>
      </c>
      <c r="AY750" s="219" t="s">
        <v>160</v>
      </c>
    </row>
    <row r="751" spans="2:51" s="225" customFormat="1" ht="20.5" customHeight="1">
      <c r="B751" s="220"/>
      <c r="C751" s="395"/>
      <c r="D751" s="395"/>
      <c r="E751" s="396" t="s">
        <v>5</v>
      </c>
      <c r="F751" s="397" t="s">
        <v>612</v>
      </c>
      <c r="G751" s="398"/>
      <c r="H751" s="398"/>
      <c r="I751" s="398"/>
      <c r="J751" s="395"/>
      <c r="K751" s="399">
        <v>7.846</v>
      </c>
      <c r="L751" s="221"/>
      <c r="M751" s="221"/>
      <c r="N751" s="221"/>
      <c r="O751" s="221"/>
      <c r="P751" s="221"/>
      <c r="Q751" s="221"/>
      <c r="R751" s="224"/>
      <c r="T751" s="226"/>
      <c r="U751" s="221"/>
      <c r="V751" s="221"/>
      <c r="W751" s="221"/>
      <c r="X751" s="221"/>
      <c r="Y751" s="221"/>
      <c r="Z751" s="221"/>
      <c r="AA751" s="227"/>
      <c r="AT751" s="228" t="s">
        <v>168</v>
      </c>
      <c r="AU751" s="228" t="s">
        <v>114</v>
      </c>
      <c r="AV751" s="225" t="s">
        <v>114</v>
      </c>
      <c r="AW751" s="225" t="s">
        <v>33</v>
      </c>
      <c r="AX751" s="225" t="s">
        <v>75</v>
      </c>
      <c r="AY751" s="228" t="s">
        <v>160</v>
      </c>
    </row>
    <row r="752" spans="2:51" s="243" customFormat="1" ht="20.5" customHeight="1">
      <c r="B752" s="238"/>
      <c r="C752" s="405"/>
      <c r="D752" s="405"/>
      <c r="E752" s="406" t="s">
        <v>5</v>
      </c>
      <c r="F752" s="407" t="s">
        <v>197</v>
      </c>
      <c r="G752" s="408"/>
      <c r="H752" s="408"/>
      <c r="I752" s="408"/>
      <c r="J752" s="405"/>
      <c r="K752" s="409">
        <v>7.846</v>
      </c>
      <c r="L752" s="239"/>
      <c r="M752" s="239"/>
      <c r="N752" s="239"/>
      <c r="O752" s="239"/>
      <c r="P752" s="239"/>
      <c r="Q752" s="239"/>
      <c r="R752" s="242"/>
      <c r="T752" s="244"/>
      <c r="U752" s="239"/>
      <c r="V752" s="239"/>
      <c r="W752" s="239"/>
      <c r="X752" s="239"/>
      <c r="Y752" s="239"/>
      <c r="Z752" s="239"/>
      <c r="AA752" s="245"/>
      <c r="AT752" s="246" t="s">
        <v>168</v>
      </c>
      <c r="AU752" s="246" t="s">
        <v>114</v>
      </c>
      <c r="AV752" s="243" t="s">
        <v>175</v>
      </c>
      <c r="AW752" s="243" t="s">
        <v>33</v>
      </c>
      <c r="AX752" s="243" t="s">
        <v>75</v>
      </c>
      <c r="AY752" s="246" t="s">
        <v>160</v>
      </c>
    </row>
    <row r="753" spans="2:51" s="216" customFormat="1" ht="20.5" customHeight="1">
      <c r="B753" s="211"/>
      <c r="C753" s="388"/>
      <c r="D753" s="388"/>
      <c r="E753" s="389" t="s">
        <v>5</v>
      </c>
      <c r="F753" s="393" t="s">
        <v>211</v>
      </c>
      <c r="G753" s="394"/>
      <c r="H753" s="394"/>
      <c r="I753" s="394"/>
      <c r="J753" s="388"/>
      <c r="K753" s="392" t="s">
        <v>5</v>
      </c>
      <c r="L753" s="212"/>
      <c r="M753" s="212"/>
      <c r="N753" s="212"/>
      <c r="O753" s="212"/>
      <c r="P753" s="212"/>
      <c r="Q753" s="212"/>
      <c r="R753" s="215"/>
      <c r="T753" s="217"/>
      <c r="U753" s="212"/>
      <c r="V753" s="212"/>
      <c r="W753" s="212"/>
      <c r="X753" s="212"/>
      <c r="Y753" s="212"/>
      <c r="Z753" s="212"/>
      <c r="AA753" s="218"/>
      <c r="AT753" s="219" t="s">
        <v>168</v>
      </c>
      <c r="AU753" s="219" t="s">
        <v>114</v>
      </c>
      <c r="AV753" s="216" t="s">
        <v>83</v>
      </c>
      <c r="AW753" s="216" t="s">
        <v>33</v>
      </c>
      <c r="AX753" s="216" t="s">
        <v>75</v>
      </c>
      <c r="AY753" s="219" t="s">
        <v>160</v>
      </c>
    </row>
    <row r="754" spans="2:51" s="216" customFormat="1" ht="20.5" customHeight="1">
      <c r="B754" s="211"/>
      <c r="C754" s="388"/>
      <c r="D754" s="388"/>
      <c r="E754" s="389" t="s">
        <v>5</v>
      </c>
      <c r="F754" s="393" t="s">
        <v>613</v>
      </c>
      <c r="G754" s="394"/>
      <c r="H754" s="394"/>
      <c r="I754" s="394"/>
      <c r="J754" s="388"/>
      <c r="K754" s="392" t="s">
        <v>5</v>
      </c>
      <c r="L754" s="212"/>
      <c r="M754" s="212"/>
      <c r="N754" s="212"/>
      <c r="O754" s="212"/>
      <c r="P754" s="212"/>
      <c r="Q754" s="212"/>
      <c r="R754" s="215"/>
      <c r="T754" s="217"/>
      <c r="U754" s="212"/>
      <c r="V754" s="212"/>
      <c r="W754" s="212"/>
      <c r="X754" s="212"/>
      <c r="Y754" s="212"/>
      <c r="Z754" s="212"/>
      <c r="AA754" s="218"/>
      <c r="AT754" s="219" t="s">
        <v>168</v>
      </c>
      <c r="AU754" s="219" t="s">
        <v>114</v>
      </c>
      <c r="AV754" s="216" t="s">
        <v>83</v>
      </c>
      <c r="AW754" s="216" t="s">
        <v>33</v>
      </c>
      <c r="AX754" s="216" t="s">
        <v>75</v>
      </c>
      <c r="AY754" s="219" t="s">
        <v>160</v>
      </c>
    </row>
    <row r="755" spans="2:51" s="225" customFormat="1" ht="20.5" customHeight="1">
      <c r="B755" s="220"/>
      <c r="C755" s="395"/>
      <c r="D755" s="395"/>
      <c r="E755" s="396" t="s">
        <v>5</v>
      </c>
      <c r="F755" s="397" t="s">
        <v>614</v>
      </c>
      <c r="G755" s="398"/>
      <c r="H755" s="398"/>
      <c r="I755" s="398"/>
      <c r="J755" s="395"/>
      <c r="K755" s="399">
        <v>11.7</v>
      </c>
      <c r="L755" s="221"/>
      <c r="M755" s="221"/>
      <c r="N755" s="221"/>
      <c r="O755" s="221"/>
      <c r="P755" s="221"/>
      <c r="Q755" s="221"/>
      <c r="R755" s="224"/>
      <c r="T755" s="226"/>
      <c r="U755" s="221"/>
      <c r="V755" s="221"/>
      <c r="W755" s="221"/>
      <c r="X755" s="221"/>
      <c r="Y755" s="221"/>
      <c r="Z755" s="221"/>
      <c r="AA755" s="227"/>
      <c r="AT755" s="228" t="s">
        <v>168</v>
      </c>
      <c r="AU755" s="228" t="s">
        <v>114</v>
      </c>
      <c r="AV755" s="225" t="s">
        <v>114</v>
      </c>
      <c r="AW755" s="225" t="s">
        <v>33</v>
      </c>
      <c r="AX755" s="225" t="s">
        <v>75</v>
      </c>
      <c r="AY755" s="228" t="s">
        <v>160</v>
      </c>
    </row>
    <row r="756" spans="2:51" s="225" customFormat="1" ht="20.5" customHeight="1">
      <c r="B756" s="220"/>
      <c r="C756" s="395"/>
      <c r="D756" s="395"/>
      <c r="E756" s="396" t="s">
        <v>5</v>
      </c>
      <c r="F756" s="397" t="s">
        <v>615</v>
      </c>
      <c r="G756" s="398"/>
      <c r="H756" s="398"/>
      <c r="I756" s="398"/>
      <c r="J756" s="395"/>
      <c r="K756" s="399">
        <v>9.36</v>
      </c>
      <c r="L756" s="221"/>
      <c r="M756" s="221"/>
      <c r="N756" s="221"/>
      <c r="O756" s="221"/>
      <c r="P756" s="221"/>
      <c r="Q756" s="221"/>
      <c r="R756" s="224"/>
      <c r="T756" s="226"/>
      <c r="U756" s="221"/>
      <c r="V756" s="221"/>
      <c r="W756" s="221"/>
      <c r="X756" s="221"/>
      <c r="Y756" s="221"/>
      <c r="Z756" s="221"/>
      <c r="AA756" s="227"/>
      <c r="AT756" s="228" t="s">
        <v>168</v>
      </c>
      <c r="AU756" s="228" t="s">
        <v>114</v>
      </c>
      <c r="AV756" s="225" t="s">
        <v>114</v>
      </c>
      <c r="AW756" s="225" t="s">
        <v>33</v>
      </c>
      <c r="AX756" s="225" t="s">
        <v>75</v>
      </c>
      <c r="AY756" s="228" t="s">
        <v>160</v>
      </c>
    </row>
    <row r="757" spans="2:51" s="243" customFormat="1" ht="20.5" customHeight="1">
      <c r="B757" s="238"/>
      <c r="C757" s="405"/>
      <c r="D757" s="405"/>
      <c r="E757" s="406" t="s">
        <v>5</v>
      </c>
      <c r="F757" s="407" t="s">
        <v>197</v>
      </c>
      <c r="G757" s="408"/>
      <c r="H757" s="408"/>
      <c r="I757" s="408"/>
      <c r="J757" s="405"/>
      <c r="K757" s="409">
        <v>21.06</v>
      </c>
      <c r="L757" s="239"/>
      <c r="M757" s="239"/>
      <c r="N757" s="239"/>
      <c r="O757" s="239"/>
      <c r="P757" s="239"/>
      <c r="Q757" s="239"/>
      <c r="R757" s="242"/>
      <c r="T757" s="244"/>
      <c r="U757" s="239"/>
      <c r="V757" s="239"/>
      <c r="W757" s="239"/>
      <c r="X757" s="239"/>
      <c r="Y757" s="239"/>
      <c r="Z757" s="239"/>
      <c r="AA757" s="245"/>
      <c r="AT757" s="246" t="s">
        <v>168</v>
      </c>
      <c r="AU757" s="246" t="s">
        <v>114</v>
      </c>
      <c r="AV757" s="243" t="s">
        <v>175</v>
      </c>
      <c r="AW757" s="243" t="s">
        <v>33</v>
      </c>
      <c r="AX757" s="243" t="s">
        <v>75</v>
      </c>
      <c r="AY757" s="246" t="s">
        <v>160</v>
      </c>
    </row>
    <row r="758" spans="2:51" s="234" customFormat="1" ht="20.5" customHeight="1">
      <c r="B758" s="229"/>
      <c r="C758" s="400"/>
      <c r="D758" s="400"/>
      <c r="E758" s="401" t="s">
        <v>5</v>
      </c>
      <c r="F758" s="402" t="s">
        <v>170</v>
      </c>
      <c r="G758" s="403"/>
      <c r="H758" s="403"/>
      <c r="I758" s="403"/>
      <c r="J758" s="400"/>
      <c r="K758" s="404">
        <v>28.906</v>
      </c>
      <c r="L758" s="230"/>
      <c r="M758" s="230"/>
      <c r="N758" s="230"/>
      <c r="O758" s="230"/>
      <c r="P758" s="230"/>
      <c r="Q758" s="230"/>
      <c r="R758" s="233"/>
      <c r="T758" s="235"/>
      <c r="U758" s="230"/>
      <c r="V758" s="230"/>
      <c r="W758" s="230"/>
      <c r="X758" s="230"/>
      <c r="Y758" s="230"/>
      <c r="Z758" s="230"/>
      <c r="AA758" s="236"/>
      <c r="AT758" s="237" t="s">
        <v>168</v>
      </c>
      <c r="AU758" s="237" t="s">
        <v>114</v>
      </c>
      <c r="AV758" s="234" t="s">
        <v>165</v>
      </c>
      <c r="AW758" s="234" t="s">
        <v>33</v>
      </c>
      <c r="AX758" s="234" t="s">
        <v>83</v>
      </c>
      <c r="AY758" s="237" t="s">
        <v>160</v>
      </c>
    </row>
    <row r="759" spans="2:65" s="126" customFormat="1" ht="40.15" customHeight="1">
      <c r="B759" s="127"/>
      <c r="C759" s="383" t="s">
        <v>323</v>
      </c>
      <c r="D759" s="383" t="s">
        <v>161</v>
      </c>
      <c r="E759" s="384" t="s">
        <v>271</v>
      </c>
      <c r="F759" s="385" t="s">
        <v>272</v>
      </c>
      <c r="G759" s="385"/>
      <c r="H759" s="385"/>
      <c r="I759" s="385"/>
      <c r="J759" s="386" t="s">
        <v>164</v>
      </c>
      <c r="K759" s="387">
        <v>111.176</v>
      </c>
      <c r="L759" s="317">
        <v>0</v>
      </c>
      <c r="M759" s="317"/>
      <c r="N759" s="318">
        <f>ROUND(L759*K759,2)</f>
        <v>0</v>
      </c>
      <c r="O759" s="318"/>
      <c r="P759" s="318"/>
      <c r="Q759" s="318"/>
      <c r="R759" s="130"/>
      <c r="T759" s="207" t="s">
        <v>5</v>
      </c>
      <c r="U759" s="208" t="s">
        <v>40</v>
      </c>
      <c r="V759" s="128"/>
      <c r="W759" s="209">
        <f>V759*K759</f>
        <v>0</v>
      </c>
      <c r="X759" s="209">
        <v>0</v>
      </c>
      <c r="Y759" s="209">
        <f>X759*K759</f>
        <v>0</v>
      </c>
      <c r="Z759" s="209">
        <v>0</v>
      </c>
      <c r="AA759" s="210">
        <f>Z759*K759</f>
        <v>0</v>
      </c>
      <c r="AR759" s="117" t="s">
        <v>165</v>
      </c>
      <c r="AT759" s="117" t="s">
        <v>161</v>
      </c>
      <c r="AU759" s="117" t="s">
        <v>114</v>
      </c>
      <c r="AY759" s="117" t="s">
        <v>160</v>
      </c>
      <c r="BE759" s="174">
        <f>IF(U759="základní",N759,0)</f>
        <v>0</v>
      </c>
      <c r="BF759" s="174">
        <f>IF(U759="snížená",N759,0)</f>
        <v>0</v>
      </c>
      <c r="BG759" s="174">
        <f>IF(U759="zákl. přenesená",N759,0)</f>
        <v>0</v>
      </c>
      <c r="BH759" s="174">
        <f>IF(U759="sníž. přenesená",N759,0)</f>
        <v>0</v>
      </c>
      <c r="BI759" s="174">
        <f>IF(U759="nulová",N759,0)</f>
        <v>0</v>
      </c>
      <c r="BJ759" s="117" t="s">
        <v>83</v>
      </c>
      <c r="BK759" s="174">
        <f>ROUND(L759*K759,2)</f>
        <v>0</v>
      </c>
      <c r="BL759" s="117" t="s">
        <v>165</v>
      </c>
      <c r="BM759" s="117" t="s">
        <v>892</v>
      </c>
    </row>
    <row r="760" spans="2:51" s="216" customFormat="1" ht="20.5" customHeight="1">
      <c r="B760" s="211"/>
      <c r="C760" s="388"/>
      <c r="D760" s="388"/>
      <c r="E760" s="389" t="s">
        <v>5</v>
      </c>
      <c r="F760" s="390" t="s">
        <v>274</v>
      </c>
      <c r="G760" s="391"/>
      <c r="H760" s="391"/>
      <c r="I760" s="391"/>
      <c r="J760" s="388"/>
      <c r="K760" s="392" t="s">
        <v>5</v>
      </c>
      <c r="L760" s="212"/>
      <c r="M760" s="212"/>
      <c r="N760" s="212"/>
      <c r="O760" s="212"/>
      <c r="P760" s="212"/>
      <c r="Q760" s="212"/>
      <c r="R760" s="215"/>
      <c r="T760" s="217"/>
      <c r="U760" s="212"/>
      <c r="V760" s="212"/>
      <c r="W760" s="212"/>
      <c r="X760" s="212"/>
      <c r="Y760" s="212"/>
      <c r="Z760" s="212"/>
      <c r="AA760" s="218"/>
      <c r="AT760" s="219" t="s">
        <v>168</v>
      </c>
      <c r="AU760" s="219" t="s">
        <v>114</v>
      </c>
      <c r="AV760" s="216" t="s">
        <v>83</v>
      </c>
      <c r="AW760" s="216" t="s">
        <v>33</v>
      </c>
      <c r="AX760" s="216" t="s">
        <v>75</v>
      </c>
      <c r="AY760" s="219" t="s">
        <v>160</v>
      </c>
    </row>
    <row r="761" spans="2:51" s="216" customFormat="1" ht="20.5" customHeight="1">
      <c r="B761" s="211"/>
      <c r="C761" s="388"/>
      <c r="D761" s="388"/>
      <c r="E761" s="389" t="s">
        <v>5</v>
      </c>
      <c r="F761" s="393" t="s">
        <v>191</v>
      </c>
      <c r="G761" s="394"/>
      <c r="H761" s="394"/>
      <c r="I761" s="394"/>
      <c r="J761" s="388"/>
      <c r="K761" s="392" t="s">
        <v>5</v>
      </c>
      <c r="L761" s="212"/>
      <c r="M761" s="212"/>
      <c r="N761" s="212"/>
      <c r="O761" s="212"/>
      <c r="P761" s="212"/>
      <c r="Q761" s="212"/>
      <c r="R761" s="215"/>
      <c r="T761" s="217"/>
      <c r="U761" s="212"/>
      <c r="V761" s="212"/>
      <c r="W761" s="212"/>
      <c r="X761" s="212"/>
      <c r="Y761" s="212"/>
      <c r="Z761" s="212"/>
      <c r="AA761" s="218"/>
      <c r="AT761" s="219" t="s">
        <v>168</v>
      </c>
      <c r="AU761" s="219" t="s">
        <v>114</v>
      </c>
      <c r="AV761" s="216" t="s">
        <v>83</v>
      </c>
      <c r="AW761" s="216" t="s">
        <v>33</v>
      </c>
      <c r="AX761" s="216" t="s">
        <v>75</v>
      </c>
      <c r="AY761" s="219" t="s">
        <v>160</v>
      </c>
    </row>
    <row r="762" spans="2:51" s="216" customFormat="1" ht="20.5" customHeight="1">
      <c r="B762" s="211"/>
      <c r="C762" s="388"/>
      <c r="D762" s="388"/>
      <c r="E762" s="389" t="s">
        <v>5</v>
      </c>
      <c r="F762" s="393" t="s">
        <v>611</v>
      </c>
      <c r="G762" s="394"/>
      <c r="H762" s="394"/>
      <c r="I762" s="394"/>
      <c r="J762" s="388"/>
      <c r="K762" s="392" t="s">
        <v>5</v>
      </c>
      <c r="L762" s="212"/>
      <c r="M762" s="212"/>
      <c r="N762" s="212"/>
      <c r="O762" s="212"/>
      <c r="P762" s="212"/>
      <c r="Q762" s="212"/>
      <c r="R762" s="215"/>
      <c r="T762" s="217"/>
      <c r="U762" s="212"/>
      <c r="V762" s="212"/>
      <c r="W762" s="212"/>
      <c r="X762" s="212"/>
      <c r="Y762" s="212"/>
      <c r="Z762" s="212"/>
      <c r="AA762" s="218"/>
      <c r="AT762" s="219" t="s">
        <v>168</v>
      </c>
      <c r="AU762" s="219" t="s">
        <v>114</v>
      </c>
      <c r="AV762" s="216" t="s">
        <v>83</v>
      </c>
      <c r="AW762" s="216" t="s">
        <v>33</v>
      </c>
      <c r="AX762" s="216" t="s">
        <v>75</v>
      </c>
      <c r="AY762" s="219" t="s">
        <v>160</v>
      </c>
    </row>
    <row r="763" spans="2:51" s="225" customFormat="1" ht="20.5" customHeight="1">
      <c r="B763" s="220"/>
      <c r="C763" s="395"/>
      <c r="D763" s="395"/>
      <c r="E763" s="396" t="s">
        <v>5</v>
      </c>
      <c r="F763" s="397" t="s">
        <v>879</v>
      </c>
      <c r="G763" s="398"/>
      <c r="H763" s="398"/>
      <c r="I763" s="398"/>
      <c r="J763" s="395"/>
      <c r="K763" s="399">
        <v>30.176</v>
      </c>
      <c r="L763" s="221"/>
      <c r="M763" s="221"/>
      <c r="N763" s="221"/>
      <c r="O763" s="221"/>
      <c r="P763" s="221"/>
      <c r="Q763" s="221"/>
      <c r="R763" s="224"/>
      <c r="T763" s="226"/>
      <c r="U763" s="221"/>
      <c r="V763" s="221"/>
      <c r="W763" s="221"/>
      <c r="X763" s="221"/>
      <c r="Y763" s="221"/>
      <c r="Z763" s="221"/>
      <c r="AA763" s="227"/>
      <c r="AT763" s="228" t="s">
        <v>168</v>
      </c>
      <c r="AU763" s="228" t="s">
        <v>114</v>
      </c>
      <c r="AV763" s="225" t="s">
        <v>114</v>
      </c>
      <c r="AW763" s="225" t="s">
        <v>33</v>
      </c>
      <c r="AX763" s="225" t="s">
        <v>75</v>
      </c>
      <c r="AY763" s="228" t="s">
        <v>160</v>
      </c>
    </row>
    <row r="764" spans="2:51" s="243" customFormat="1" ht="20.5" customHeight="1">
      <c r="B764" s="238"/>
      <c r="C764" s="405"/>
      <c r="D764" s="405"/>
      <c r="E764" s="406" t="s">
        <v>5</v>
      </c>
      <c r="F764" s="407" t="s">
        <v>197</v>
      </c>
      <c r="G764" s="408"/>
      <c r="H764" s="408"/>
      <c r="I764" s="408"/>
      <c r="J764" s="405"/>
      <c r="K764" s="409">
        <v>30.176</v>
      </c>
      <c r="L764" s="239"/>
      <c r="M764" s="239"/>
      <c r="N764" s="239"/>
      <c r="O764" s="239"/>
      <c r="P764" s="239"/>
      <c r="Q764" s="239"/>
      <c r="R764" s="242"/>
      <c r="T764" s="244"/>
      <c r="U764" s="239"/>
      <c r="V764" s="239"/>
      <c r="W764" s="239"/>
      <c r="X764" s="239"/>
      <c r="Y764" s="239"/>
      <c r="Z764" s="239"/>
      <c r="AA764" s="245"/>
      <c r="AT764" s="246" t="s">
        <v>168</v>
      </c>
      <c r="AU764" s="246" t="s">
        <v>114</v>
      </c>
      <c r="AV764" s="243" t="s">
        <v>175</v>
      </c>
      <c r="AW764" s="243" t="s">
        <v>33</v>
      </c>
      <c r="AX764" s="243" t="s">
        <v>75</v>
      </c>
      <c r="AY764" s="246" t="s">
        <v>160</v>
      </c>
    </row>
    <row r="765" spans="2:51" s="216" customFormat="1" ht="20.5" customHeight="1">
      <c r="B765" s="211"/>
      <c r="C765" s="388"/>
      <c r="D765" s="388"/>
      <c r="E765" s="389" t="s">
        <v>5</v>
      </c>
      <c r="F765" s="393" t="s">
        <v>211</v>
      </c>
      <c r="G765" s="394"/>
      <c r="H765" s="394"/>
      <c r="I765" s="394"/>
      <c r="J765" s="388"/>
      <c r="K765" s="392" t="s">
        <v>5</v>
      </c>
      <c r="L765" s="212"/>
      <c r="M765" s="212"/>
      <c r="N765" s="212"/>
      <c r="O765" s="212"/>
      <c r="P765" s="212"/>
      <c r="Q765" s="212"/>
      <c r="R765" s="215"/>
      <c r="T765" s="217"/>
      <c r="U765" s="212"/>
      <c r="V765" s="212"/>
      <c r="W765" s="212"/>
      <c r="X765" s="212"/>
      <c r="Y765" s="212"/>
      <c r="Z765" s="212"/>
      <c r="AA765" s="218"/>
      <c r="AT765" s="219" t="s">
        <v>168</v>
      </c>
      <c r="AU765" s="219" t="s">
        <v>114</v>
      </c>
      <c r="AV765" s="216" t="s">
        <v>83</v>
      </c>
      <c r="AW765" s="216" t="s">
        <v>33</v>
      </c>
      <c r="AX765" s="216" t="s">
        <v>75</v>
      </c>
      <c r="AY765" s="219" t="s">
        <v>160</v>
      </c>
    </row>
    <row r="766" spans="2:51" s="216" customFormat="1" ht="20.5" customHeight="1">
      <c r="B766" s="211"/>
      <c r="C766" s="388"/>
      <c r="D766" s="388"/>
      <c r="E766" s="389" t="s">
        <v>5</v>
      </c>
      <c r="F766" s="393" t="s">
        <v>613</v>
      </c>
      <c r="G766" s="394"/>
      <c r="H766" s="394"/>
      <c r="I766" s="394"/>
      <c r="J766" s="388"/>
      <c r="K766" s="392" t="s">
        <v>5</v>
      </c>
      <c r="L766" s="212"/>
      <c r="M766" s="212"/>
      <c r="N766" s="212"/>
      <c r="O766" s="212"/>
      <c r="P766" s="212"/>
      <c r="Q766" s="212"/>
      <c r="R766" s="215"/>
      <c r="T766" s="217"/>
      <c r="U766" s="212"/>
      <c r="V766" s="212"/>
      <c r="W766" s="212"/>
      <c r="X766" s="212"/>
      <c r="Y766" s="212"/>
      <c r="Z766" s="212"/>
      <c r="AA766" s="218"/>
      <c r="AT766" s="219" t="s">
        <v>168</v>
      </c>
      <c r="AU766" s="219" t="s">
        <v>114</v>
      </c>
      <c r="AV766" s="216" t="s">
        <v>83</v>
      </c>
      <c r="AW766" s="216" t="s">
        <v>33</v>
      </c>
      <c r="AX766" s="216" t="s">
        <v>75</v>
      </c>
      <c r="AY766" s="219" t="s">
        <v>160</v>
      </c>
    </row>
    <row r="767" spans="2:51" s="225" customFormat="1" ht="20.5" customHeight="1">
      <c r="B767" s="220"/>
      <c r="C767" s="395"/>
      <c r="D767" s="395"/>
      <c r="E767" s="396" t="s">
        <v>5</v>
      </c>
      <c r="F767" s="397" t="s">
        <v>880</v>
      </c>
      <c r="G767" s="398"/>
      <c r="H767" s="398"/>
      <c r="I767" s="398"/>
      <c r="J767" s="395"/>
      <c r="K767" s="399">
        <v>45</v>
      </c>
      <c r="L767" s="221"/>
      <c r="M767" s="221"/>
      <c r="N767" s="221"/>
      <c r="O767" s="221"/>
      <c r="P767" s="221"/>
      <c r="Q767" s="221"/>
      <c r="R767" s="224"/>
      <c r="T767" s="226"/>
      <c r="U767" s="221"/>
      <c r="V767" s="221"/>
      <c r="W767" s="221"/>
      <c r="X767" s="221"/>
      <c r="Y767" s="221"/>
      <c r="Z767" s="221"/>
      <c r="AA767" s="227"/>
      <c r="AT767" s="228" t="s">
        <v>168</v>
      </c>
      <c r="AU767" s="228" t="s">
        <v>114</v>
      </c>
      <c r="AV767" s="225" t="s">
        <v>114</v>
      </c>
      <c r="AW767" s="225" t="s">
        <v>33</v>
      </c>
      <c r="AX767" s="225" t="s">
        <v>75</v>
      </c>
      <c r="AY767" s="228" t="s">
        <v>160</v>
      </c>
    </row>
    <row r="768" spans="2:51" s="225" customFormat="1" ht="20.5" customHeight="1">
      <c r="B768" s="220"/>
      <c r="C768" s="395"/>
      <c r="D768" s="395"/>
      <c r="E768" s="396" t="s">
        <v>5</v>
      </c>
      <c r="F768" s="397" t="s">
        <v>881</v>
      </c>
      <c r="G768" s="398"/>
      <c r="H768" s="398"/>
      <c r="I768" s="398"/>
      <c r="J768" s="395"/>
      <c r="K768" s="399">
        <v>36</v>
      </c>
      <c r="L768" s="221"/>
      <c r="M768" s="221"/>
      <c r="N768" s="221"/>
      <c r="O768" s="221"/>
      <c r="P768" s="221"/>
      <c r="Q768" s="221"/>
      <c r="R768" s="224"/>
      <c r="T768" s="226"/>
      <c r="U768" s="221"/>
      <c r="V768" s="221"/>
      <c r="W768" s="221"/>
      <c r="X768" s="221"/>
      <c r="Y768" s="221"/>
      <c r="Z768" s="221"/>
      <c r="AA768" s="227"/>
      <c r="AT768" s="228" t="s">
        <v>168</v>
      </c>
      <c r="AU768" s="228" t="s">
        <v>114</v>
      </c>
      <c r="AV768" s="225" t="s">
        <v>114</v>
      </c>
      <c r="AW768" s="225" t="s">
        <v>33</v>
      </c>
      <c r="AX768" s="225" t="s">
        <v>75</v>
      </c>
      <c r="AY768" s="228" t="s">
        <v>160</v>
      </c>
    </row>
    <row r="769" spans="2:51" s="243" customFormat="1" ht="20.5" customHeight="1">
      <c r="B769" s="238"/>
      <c r="C769" s="405"/>
      <c r="D769" s="405"/>
      <c r="E769" s="406" t="s">
        <v>5</v>
      </c>
      <c r="F769" s="407" t="s">
        <v>197</v>
      </c>
      <c r="G769" s="408"/>
      <c r="H769" s="408"/>
      <c r="I769" s="408"/>
      <c r="J769" s="405"/>
      <c r="K769" s="409">
        <v>81</v>
      </c>
      <c r="L769" s="239"/>
      <c r="M769" s="239"/>
      <c r="N769" s="239"/>
      <c r="O769" s="239"/>
      <c r="P769" s="239"/>
      <c r="Q769" s="239"/>
      <c r="R769" s="242"/>
      <c r="T769" s="244"/>
      <c r="U769" s="239"/>
      <c r="V769" s="239"/>
      <c r="W769" s="239"/>
      <c r="X769" s="239"/>
      <c r="Y769" s="239"/>
      <c r="Z769" s="239"/>
      <c r="AA769" s="245"/>
      <c r="AT769" s="246" t="s">
        <v>168</v>
      </c>
      <c r="AU769" s="246" t="s">
        <v>114</v>
      </c>
      <c r="AV769" s="243" t="s">
        <v>175</v>
      </c>
      <c r="AW769" s="243" t="s">
        <v>33</v>
      </c>
      <c r="AX769" s="243" t="s">
        <v>75</v>
      </c>
      <c r="AY769" s="246" t="s">
        <v>160</v>
      </c>
    </row>
    <row r="770" spans="2:51" s="234" customFormat="1" ht="20.5" customHeight="1">
      <c r="B770" s="229"/>
      <c r="C770" s="400"/>
      <c r="D770" s="400"/>
      <c r="E770" s="401" t="s">
        <v>5</v>
      </c>
      <c r="F770" s="402" t="s">
        <v>170</v>
      </c>
      <c r="G770" s="403"/>
      <c r="H770" s="403"/>
      <c r="I770" s="403"/>
      <c r="J770" s="400"/>
      <c r="K770" s="404">
        <v>111.176</v>
      </c>
      <c r="L770" s="230"/>
      <c r="M770" s="230"/>
      <c r="N770" s="230"/>
      <c r="O770" s="230"/>
      <c r="P770" s="230"/>
      <c r="Q770" s="230"/>
      <c r="R770" s="233"/>
      <c r="T770" s="235"/>
      <c r="U770" s="230"/>
      <c r="V770" s="230"/>
      <c r="W770" s="230"/>
      <c r="X770" s="230"/>
      <c r="Y770" s="230"/>
      <c r="Z770" s="230"/>
      <c r="AA770" s="236"/>
      <c r="AT770" s="237" t="s">
        <v>168</v>
      </c>
      <c r="AU770" s="237" t="s">
        <v>114</v>
      </c>
      <c r="AV770" s="234" t="s">
        <v>165</v>
      </c>
      <c r="AW770" s="234" t="s">
        <v>33</v>
      </c>
      <c r="AX770" s="234" t="s">
        <v>83</v>
      </c>
      <c r="AY770" s="237" t="s">
        <v>160</v>
      </c>
    </row>
    <row r="771" spans="2:65" s="126" customFormat="1" ht="20.5" customHeight="1">
      <c r="B771" s="127"/>
      <c r="C771" s="412" t="s">
        <v>327</v>
      </c>
      <c r="D771" s="412" t="s">
        <v>237</v>
      </c>
      <c r="E771" s="413" t="s">
        <v>276</v>
      </c>
      <c r="F771" s="414" t="s">
        <v>277</v>
      </c>
      <c r="G771" s="414"/>
      <c r="H771" s="414"/>
      <c r="I771" s="414"/>
      <c r="J771" s="415" t="s">
        <v>278</v>
      </c>
      <c r="K771" s="416">
        <v>5.559</v>
      </c>
      <c r="L771" s="323">
        <v>0</v>
      </c>
      <c r="M771" s="323"/>
      <c r="N771" s="324">
        <f>ROUND(L771*K771,2)</f>
        <v>0</v>
      </c>
      <c r="O771" s="318"/>
      <c r="P771" s="318"/>
      <c r="Q771" s="318"/>
      <c r="R771" s="130"/>
      <c r="T771" s="207" t="s">
        <v>5</v>
      </c>
      <c r="U771" s="208" t="s">
        <v>40</v>
      </c>
      <c r="V771" s="128"/>
      <c r="W771" s="209">
        <f>V771*K771</f>
        <v>0</v>
      </c>
      <c r="X771" s="209">
        <v>0.001</v>
      </c>
      <c r="Y771" s="209">
        <f>X771*K771</f>
        <v>0.005559000000000001</v>
      </c>
      <c r="Z771" s="209">
        <v>0</v>
      </c>
      <c r="AA771" s="210">
        <f>Z771*K771</f>
        <v>0</v>
      </c>
      <c r="AR771" s="117" t="s">
        <v>213</v>
      </c>
      <c r="AT771" s="117" t="s">
        <v>237</v>
      </c>
      <c r="AU771" s="117" t="s">
        <v>114</v>
      </c>
      <c r="AY771" s="117" t="s">
        <v>160</v>
      </c>
      <c r="BE771" s="174">
        <f>IF(U771="základní",N771,0)</f>
        <v>0</v>
      </c>
      <c r="BF771" s="174">
        <f>IF(U771="snížená",N771,0)</f>
        <v>0</v>
      </c>
      <c r="BG771" s="174">
        <f>IF(U771="zákl. přenesená",N771,0)</f>
        <v>0</v>
      </c>
      <c r="BH771" s="174">
        <f>IF(U771="sníž. přenesená",N771,0)</f>
        <v>0</v>
      </c>
      <c r="BI771" s="174">
        <f>IF(U771="nulová",N771,0)</f>
        <v>0</v>
      </c>
      <c r="BJ771" s="117" t="s">
        <v>83</v>
      </c>
      <c r="BK771" s="174">
        <f>ROUND(L771*K771,2)</f>
        <v>0</v>
      </c>
      <c r="BL771" s="117" t="s">
        <v>165</v>
      </c>
      <c r="BM771" s="117" t="s">
        <v>893</v>
      </c>
    </row>
    <row r="772" spans="2:51" s="216" customFormat="1" ht="20.5" customHeight="1">
      <c r="B772" s="211"/>
      <c r="C772" s="388"/>
      <c r="D772" s="388"/>
      <c r="E772" s="389" t="s">
        <v>5</v>
      </c>
      <c r="F772" s="390" t="s">
        <v>274</v>
      </c>
      <c r="G772" s="391"/>
      <c r="H772" s="391"/>
      <c r="I772" s="391"/>
      <c r="J772" s="388"/>
      <c r="K772" s="392" t="s">
        <v>5</v>
      </c>
      <c r="L772" s="212"/>
      <c r="M772" s="212"/>
      <c r="N772" s="212"/>
      <c r="O772" s="212"/>
      <c r="P772" s="212"/>
      <c r="Q772" s="212"/>
      <c r="R772" s="215"/>
      <c r="T772" s="217"/>
      <c r="U772" s="212"/>
      <c r="V772" s="212"/>
      <c r="W772" s="212"/>
      <c r="X772" s="212"/>
      <c r="Y772" s="212"/>
      <c r="Z772" s="212"/>
      <c r="AA772" s="218"/>
      <c r="AT772" s="219" t="s">
        <v>168</v>
      </c>
      <c r="AU772" s="219" t="s">
        <v>114</v>
      </c>
      <c r="AV772" s="216" t="s">
        <v>83</v>
      </c>
      <c r="AW772" s="216" t="s">
        <v>33</v>
      </c>
      <c r="AX772" s="216" t="s">
        <v>75</v>
      </c>
      <c r="AY772" s="219" t="s">
        <v>160</v>
      </c>
    </row>
    <row r="773" spans="2:51" s="216" customFormat="1" ht="20.5" customHeight="1">
      <c r="B773" s="211"/>
      <c r="C773" s="388"/>
      <c r="D773" s="388"/>
      <c r="E773" s="389" t="s">
        <v>5</v>
      </c>
      <c r="F773" s="393" t="s">
        <v>191</v>
      </c>
      <c r="G773" s="394"/>
      <c r="H773" s="394"/>
      <c r="I773" s="394"/>
      <c r="J773" s="388"/>
      <c r="K773" s="392" t="s">
        <v>5</v>
      </c>
      <c r="L773" s="212"/>
      <c r="M773" s="212"/>
      <c r="N773" s="212"/>
      <c r="O773" s="212"/>
      <c r="P773" s="212"/>
      <c r="Q773" s="212"/>
      <c r="R773" s="215"/>
      <c r="T773" s="217"/>
      <c r="U773" s="212"/>
      <c r="V773" s="212"/>
      <c r="W773" s="212"/>
      <c r="X773" s="212"/>
      <c r="Y773" s="212"/>
      <c r="Z773" s="212"/>
      <c r="AA773" s="218"/>
      <c r="AT773" s="219" t="s">
        <v>168</v>
      </c>
      <c r="AU773" s="219" t="s">
        <v>114</v>
      </c>
      <c r="AV773" s="216" t="s">
        <v>83</v>
      </c>
      <c r="AW773" s="216" t="s">
        <v>33</v>
      </c>
      <c r="AX773" s="216" t="s">
        <v>75</v>
      </c>
      <c r="AY773" s="219" t="s">
        <v>160</v>
      </c>
    </row>
    <row r="774" spans="2:51" s="216" customFormat="1" ht="20.5" customHeight="1">
      <c r="B774" s="211"/>
      <c r="C774" s="388"/>
      <c r="D774" s="388"/>
      <c r="E774" s="389" t="s">
        <v>5</v>
      </c>
      <c r="F774" s="393" t="s">
        <v>611</v>
      </c>
      <c r="G774" s="394"/>
      <c r="H774" s="394"/>
      <c r="I774" s="394"/>
      <c r="J774" s="388"/>
      <c r="K774" s="392" t="s">
        <v>5</v>
      </c>
      <c r="L774" s="212"/>
      <c r="M774" s="212"/>
      <c r="N774" s="212"/>
      <c r="O774" s="212"/>
      <c r="P774" s="212"/>
      <c r="Q774" s="212"/>
      <c r="R774" s="215"/>
      <c r="T774" s="217"/>
      <c r="U774" s="212"/>
      <c r="V774" s="212"/>
      <c r="W774" s="212"/>
      <c r="X774" s="212"/>
      <c r="Y774" s="212"/>
      <c r="Z774" s="212"/>
      <c r="AA774" s="218"/>
      <c r="AT774" s="219" t="s">
        <v>168</v>
      </c>
      <c r="AU774" s="219" t="s">
        <v>114</v>
      </c>
      <c r="AV774" s="216" t="s">
        <v>83</v>
      </c>
      <c r="AW774" s="216" t="s">
        <v>33</v>
      </c>
      <c r="AX774" s="216" t="s">
        <v>75</v>
      </c>
      <c r="AY774" s="219" t="s">
        <v>160</v>
      </c>
    </row>
    <row r="775" spans="2:51" s="225" customFormat="1" ht="20.5" customHeight="1">
      <c r="B775" s="220"/>
      <c r="C775" s="395"/>
      <c r="D775" s="395"/>
      <c r="E775" s="396" t="s">
        <v>5</v>
      </c>
      <c r="F775" s="397" t="s">
        <v>894</v>
      </c>
      <c r="G775" s="398"/>
      <c r="H775" s="398"/>
      <c r="I775" s="398"/>
      <c r="J775" s="395"/>
      <c r="K775" s="399">
        <v>1.509</v>
      </c>
      <c r="L775" s="221"/>
      <c r="M775" s="221"/>
      <c r="N775" s="221"/>
      <c r="O775" s="221"/>
      <c r="P775" s="221"/>
      <c r="Q775" s="221"/>
      <c r="R775" s="224"/>
      <c r="T775" s="226"/>
      <c r="U775" s="221"/>
      <c r="V775" s="221"/>
      <c r="W775" s="221"/>
      <c r="X775" s="221"/>
      <c r="Y775" s="221"/>
      <c r="Z775" s="221"/>
      <c r="AA775" s="227"/>
      <c r="AT775" s="228" t="s">
        <v>168</v>
      </c>
      <c r="AU775" s="228" t="s">
        <v>114</v>
      </c>
      <c r="AV775" s="225" t="s">
        <v>114</v>
      </c>
      <c r="AW775" s="225" t="s">
        <v>33</v>
      </c>
      <c r="AX775" s="225" t="s">
        <v>75</v>
      </c>
      <c r="AY775" s="228" t="s">
        <v>160</v>
      </c>
    </row>
    <row r="776" spans="2:51" s="243" customFormat="1" ht="20.5" customHeight="1">
      <c r="B776" s="238"/>
      <c r="C776" s="405"/>
      <c r="D776" s="405"/>
      <c r="E776" s="406" t="s">
        <v>5</v>
      </c>
      <c r="F776" s="407" t="s">
        <v>197</v>
      </c>
      <c r="G776" s="408"/>
      <c r="H776" s="408"/>
      <c r="I776" s="408"/>
      <c r="J776" s="405"/>
      <c r="K776" s="409">
        <v>1.509</v>
      </c>
      <c r="L776" s="239"/>
      <c r="M776" s="239"/>
      <c r="N776" s="239"/>
      <c r="O776" s="239"/>
      <c r="P776" s="239"/>
      <c r="Q776" s="239"/>
      <c r="R776" s="242"/>
      <c r="T776" s="244"/>
      <c r="U776" s="239"/>
      <c r="V776" s="239"/>
      <c r="W776" s="239"/>
      <c r="X776" s="239"/>
      <c r="Y776" s="239"/>
      <c r="Z776" s="239"/>
      <c r="AA776" s="245"/>
      <c r="AT776" s="246" t="s">
        <v>168</v>
      </c>
      <c r="AU776" s="246" t="s">
        <v>114</v>
      </c>
      <c r="AV776" s="243" t="s">
        <v>175</v>
      </c>
      <c r="AW776" s="243" t="s">
        <v>33</v>
      </c>
      <c r="AX776" s="243" t="s">
        <v>75</v>
      </c>
      <c r="AY776" s="246" t="s">
        <v>160</v>
      </c>
    </row>
    <row r="777" spans="2:51" s="216" customFormat="1" ht="20.5" customHeight="1">
      <c r="B777" s="211"/>
      <c r="C777" s="388"/>
      <c r="D777" s="388"/>
      <c r="E777" s="389" t="s">
        <v>5</v>
      </c>
      <c r="F777" s="393" t="s">
        <v>211</v>
      </c>
      <c r="G777" s="394"/>
      <c r="H777" s="394"/>
      <c r="I777" s="394"/>
      <c r="J777" s="388"/>
      <c r="K777" s="392" t="s">
        <v>5</v>
      </c>
      <c r="L777" s="212"/>
      <c r="M777" s="212"/>
      <c r="N777" s="212"/>
      <c r="O777" s="212"/>
      <c r="P777" s="212"/>
      <c r="Q777" s="212"/>
      <c r="R777" s="215"/>
      <c r="T777" s="217"/>
      <c r="U777" s="212"/>
      <c r="V777" s="212"/>
      <c r="W777" s="212"/>
      <c r="X777" s="212"/>
      <c r="Y777" s="212"/>
      <c r="Z777" s="212"/>
      <c r="AA777" s="218"/>
      <c r="AT777" s="219" t="s">
        <v>168</v>
      </c>
      <c r="AU777" s="219" t="s">
        <v>114</v>
      </c>
      <c r="AV777" s="216" t="s">
        <v>83</v>
      </c>
      <c r="AW777" s="216" t="s">
        <v>33</v>
      </c>
      <c r="AX777" s="216" t="s">
        <v>75</v>
      </c>
      <c r="AY777" s="219" t="s">
        <v>160</v>
      </c>
    </row>
    <row r="778" spans="2:51" s="216" customFormat="1" ht="20.5" customHeight="1">
      <c r="B778" s="211"/>
      <c r="C778" s="388"/>
      <c r="D778" s="388"/>
      <c r="E778" s="389" t="s">
        <v>5</v>
      </c>
      <c r="F778" s="393" t="s">
        <v>613</v>
      </c>
      <c r="G778" s="394"/>
      <c r="H778" s="394"/>
      <c r="I778" s="394"/>
      <c r="J778" s="388"/>
      <c r="K778" s="392" t="s">
        <v>5</v>
      </c>
      <c r="L778" s="212"/>
      <c r="M778" s="212"/>
      <c r="N778" s="212"/>
      <c r="O778" s="212"/>
      <c r="P778" s="212"/>
      <c r="Q778" s="212"/>
      <c r="R778" s="215"/>
      <c r="T778" s="217"/>
      <c r="U778" s="212"/>
      <c r="V778" s="212"/>
      <c r="W778" s="212"/>
      <c r="X778" s="212"/>
      <c r="Y778" s="212"/>
      <c r="Z778" s="212"/>
      <c r="AA778" s="218"/>
      <c r="AT778" s="219" t="s">
        <v>168</v>
      </c>
      <c r="AU778" s="219" t="s">
        <v>114</v>
      </c>
      <c r="AV778" s="216" t="s">
        <v>83</v>
      </c>
      <c r="AW778" s="216" t="s">
        <v>33</v>
      </c>
      <c r="AX778" s="216" t="s">
        <v>75</v>
      </c>
      <c r="AY778" s="219" t="s">
        <v>160</v>
      </c>
    </row>
    <row r="779" spans="2:51" s="225" customFormat="1" ht="20.5" customHeight="1">
      <c r="B779" s="220"/>
      <c r="C779" s="395"/>
      <c r="D779" s="395"/>
      <c r="E779" s="396" t="s">
        <v>5</v>
      </c>
      <c r="F779" s="397" t="s">
        <v>895</v>
      </c>
      <c r="G779" s="398"/>
      <c r="H779" s="398"/>
      <c r="I779" s="398"/>
      <c r="J779" s="395"/>
      <c r="K779" s="399">
        <v>2.25</v>
      </c>
      <c r="L779" s="221"/>
      <c r="M779" s="221"/>
      <c r="N779" s="221"/>
      <c r="O779" s="221"/>
      <c r="P779" s="221"/>
      <c r="Q779" s="221"/>
      <c r="R779" s="224"/>
      <c r="T779" s="226"/>
      <c r="U779" s="221"/>
      <c r="V779" s="221"/>
      <c r="W779" s="221"/>
      <c r="X779" s="221"/>
      <c r="Y779" s="221"/>
      <c r="Z779" s="221"/>
      <c r="AA779" s="227"/>
      <c r="AT779" s="228" t="s">
        <v>168</v>
      </c>
      <c r="AU779" s="228" t="s">
        <v>114</v>
      </c>
      <c r="AV779" s="225" t="s">
        <v>114</v>
      </c>
      <c r="AW779" s="225" t="s">
        <v>33</v>
      </c>
      <c r="AX779" s="225" t="s">
        <v>75</v>
      </c>
      <c r="AY779" s="228" t="s">
        <v>160</v>
      </c>
    </row>
    <row r="780" spans="2:51" s="225" customFormat="1" ht="20.5" customHeight="1">
      <c r="B780" s="220"/>
      <c r="C780" s="395"/>
      <c r="D780" s="395"/>
      <c r="E780" s="396" t="s">
        <v>5</v>
      </c>
      <c r="F780" s="397" t="s">
        <v>896</v>
      </c>
      <c r="G780" s="398"/>
      <c r="H780" s="398"/>
      <c r="I780" s="398"/>
      <c r="J780" s="395"/>
      <c r="K780" s="399">
        <v>1.8</v>
      </c>
      <c r="L780" s="221"/>
      <c r="M780" s="221"/>
      <c r="N780" s="221"/>
      <c r="O780" s="221"/>
      <c r="P780" s="221"/>
      <c r="Q780" s="221"/>
      <c r="R780" s="224"/>
      <c r="T780" s="226"/>
      <c r="U780" s="221"/>
      <c r="V780" s="221"/>
      <c r="W780" s="221"/>
      <c r="X780" s="221"/>
      <c r="Y780" s="221"/>
      <c r="Z780" s="221"/>
      <c r="AA780" s="227"/>
      <c r="AT780" s="228" t="s">
        <v>168</v>
      </c>
      <c r="AU780" s="228" t="s">
        <v>114</v>
      </c>
      <c r="AV780" s="225" t="s">
        <v>114</v>
      </c>
      <c r="AW780" s="225" t="s">
        <v>33</v>
      </c>
      <c r="AX780" s="225" t="s">
        <v>75</v>
      </c>
      <c r="AY780" s="228" t="s">
        <v>160</v>
      </c>
    </row>
    <row r="781" spans="2:51" s="243" customFormat="1" ht="20.5" customHeight="1">
      <c r="B781" s="238"/>
      <c r="C781" s="405"/>
      <c r="D781" s="405"/>
      <c r="E781" s="406" t="s">
        <v>5</v>
      </c>
      <c r="F781" s="407" t="s">
        <v>197</v>
      </c>
      <c r="G781" s="408"/>
      <c r="H781" s="408"/>
      <c r="I781" s="408"/>
      <c r="J781" s="405"/>
      <c r="K781" s="409">
        <v>4.05</v>
      </c>
      <c r="L781" s="239"/>
      <c r="M781" s="239"/>
      <c r="N781" s="239"/>
      <c r="O781" s="239"/>
      <c r="P781" s="239"/>
      <c r="Q781" s="239"/>
      <c r="R781" s="242"/>
      <c r="T781" s="244"/>
      <c r="U781" s="239"/>
      <c r="V781" s="239"/>
      <c r="W781" s="239"/>
      <c r="X781" s="239"/>
      <c r="Y781" s="239"/>
      <c r="Z781" s="239"/>
      <c r="AA781" s="245"/>
      <c r="AT781" s="246" t="s">
        <v>168</v>
      </c>
      <c r="AU781" s="246" t="s">
        <v>114</v>
      </c>
      <c r="AV781" s="243" t="s">
        <v>175</v>
      </c>
      <c r="AW781" s="243" t="s">
        <v>33</v>
      </c>
      <c r="AX781" s="243" t="s">
        <v>75</v>
      </c>
      <c r="AY781" s="246" t="s">
        <v>160</v>
      </c>
    </row>
    <row r="782" spans="2:51" s="234" customFormat="1" ht="20.5" customHeight="1">
      <c r="B782" s="229"/>
      <c r="C782" s="400"/>
      <c r="D782" s="400"/>
      <c r="E782" s="401" t="s">
        <v>5</v>
      </c>
      <c r="F782" s="402" t="s">
        <v>170</v>
      </c>
      <c r="G782" s="403"/>
      <c r="H782" s="403"/>
      <c r="I782" s="403"/>
      <c r="J782" s="400"/>
      <c r="K782" s="404">
        <v>5.559</v>
      </c>
      <c r="L782" s="230"/>
      <c r="M782" s="230"/>
      <c r="N782" s="230"/>
      <c r="O782" s="230"/>
      <c r="P782" s="230"/>
      <c r="Q782" s="230"/>
      <c r="R782" s="233"/>
      <c r="T782" s="235"/>
      <c r="U782" s="230"/>
      <c r="V782" s="230"/>
      <c r="W782" s="230"/>
      <c r="X782" s="230"/>
      <c r="Y782" s="230"/>
      <c r="Z782" s="230"/>
      <c r="AA782" s="236"/>
      <c r="AT782" s="237" t="s">
        <v>168</v>
      </c>
      <c r="AU782" s="237" t="s">
        <v>114</v>
      </c>
      <c r="AV782" s="234" t="s">
        <v>165</v>
      </c>
      <c r="AW782" s="234" t="s">
        <v>33</v>
      </c>
      <c r="AX782" s="234" t="s">
        <v>83</v>
      </c>
      <c r="AY782" s="237" t="s">
        <v>160</v>
      </c>
    </row>
    <row r="783" spans="2:63" s="195" customFormat="1" ht="29.85" customHeight="1">
      <c r="B783" s="191"/>
      <c r="C783" s="417"/>
      <c r="D783" s="418" t="s">
        <v>595</v>
      </c>
      <c r="E783" s="418"/>
      <c r="F783" s="418"/>
      <c r="G783" s="418"/>
      <c r="H783" s="418"/>
      <c r="I783" s="418"/>
      <c r="J783" s="418"/>
      <c r="K783" s="418"/>
      <c r="L783" s="202"/>
      <c r="M783" s="202"/>
      <c r="N783" s="313">
        <f>BK783</f>
        <v>0</v>
      </c>
      <c r="O783" s="314"/>
      <c r="P783" s="314"/>
      <c r="Q783" s="314"/>
      <c r="R783" s="194"/>
      <c r="T783" s="196"/>
      <c r="U783" s="192"/>
      <c r="V783" s="192"/>
      <c r="W783" s="197">
        <f>SUM(W784:W805)</f>
        <v>0</v>
      </c>
      <c r="X783" s="192"/>
      <c r="Y783" s="197">
        <f>SUM(Y784:Y805)</f>
        <v>0</v>
      </c>
      <c r="Z783" s="192"/>
      <c r="AA783" s="198">
        <f>SUM(AA784:AA805)</f>
        <v>0</v>
      </c>
      <c r="AR783" s="199" t="s">
        <v>83</v>
      </c>
      <c r="AT783" s="200" t="s">
        <v>74</v>
      </c>
      <c r="AU783" s="200" t="s">
        <v>83</v>
      </c>
      <c r="AY783" s="199" t="s">
        <v>160</v>
      </c>
      <c r="BK783" s="201">
        <f>SUM(BK784:BK805)</f>
        <v>0</v>
      </c>
    </row>
    <row r="784" spans="2:65" s="126" customFormat="1" ht="40.15" customHeight="1">
      <c r="B784" s="127"/>
      <c r="C784" s="383" t="s">
        <v>331</v>
      </c>
      <c r="D784" s="383" t="s">
        <v>161</v>
      </c>
      <c r="E784" s="384" t="s">
        <v>290</v>
      </c>
      <c r="F784" s="385" t="s">
        <v>291</v>
      </c>
      <c r="G784" s="385"/>
      <c r="H784" s="385"/>
      <c r="I784" s="385"/>
      <c r="J784" s="386" t="s">
        <v>164</v>
      </c>
      <c r="K784" s="387">
        <v>375.428</v>
      </c>
      <c r="L784" s="317">
        <v>0</v>
      </c>
      <c r="M784" s="317"/>
      <c r="N784" s="318">
        <f>ROUND(L784*K784,2)</f>
        <v>0</v>
      </c>
      <c r="O784" s="318"/>
      <c r="P784" s="318"/>
      <c r="Q784" s="318"/>
      <c r="R784" s="130"/>
      <c r="T784" s="207" t="s">
        <v>5</v>
      </c>
      <c r="U784" s="208" t="s">
        <v>40</v>
      </c>
      <c r="V784" s="128"/>
      <c r="W784" s="209">
        <f>V784*K784</f>
        <v>0</v>
      </c>
      <c r="X784" s="209">
        <v>0</v>
      </c>
      <c r="Y784" s="209">
        <f>X784*K784</f>
        <v>0</v>
      </c>
      <c r="Z784" s="209">
        <v>0</v>
      </c>
      <c r="AA784" s="210">
        <f>Z784*K784</f>
        <v>0</v>
      </c>
      <c r="AR784" s="117" t="s">
        <v>165</v>
      </c>
      <c r="AT784" s="117" t="s">
        <v>161</v>
      </c>
      <c r="AU784" s="117" t="s">
        <v>114</v>
      </c>
      <c r="AY784" s="117" t="s">
        <v>160</v>
      </c>
      <c r="BE784" s="174">
        <f>IF(U784="základní",N784,0)</f>
        <v>0</v>
      </c>
      <c r="BF784" s="174">
        <f>IF(U784="snížená",N784,0)</f>
        <v>0</v>
      </c>
      <c r="BG784" s="174">
        <f>IF(U784="zákl. přenesená",N784,0)</f>
        <v>0</v>
      </c>
      <c r="BH784" s="174">
        <f>IF(U784="sníž. přenesená",N784,0)</f>
        <v>0</v>
      </c>
      <c r="BI784" s="174">
        <f>IF(U784="nulová",N784,0)</f>
        <v>0</v>
      </c>
      <c r="BJ784" s="117" t="s">
        <v>83</v>
      </c>
      <c r="BK784" s="174">
        <f>ROUND(L784*K784,2)</f>
        <v>0</v>
      </c>
      <c r="BL784" s="117" t="s">
        <v>165</v>
      </c>
      <c r="BM784" s="117" t="s">
        <v>897</v>
      </c>
    </row>
    <row r="785" spans="2:51" s="216" customFormat="1" ht="20.5" customHeight="1">
      <c r="B785" s="211"/>
      <c r="C785" s="388"/>
      <c r="D785" s="388"/>
      <c r="E785" s="389" t="s">
        <v>5</v>
      </c>
      <c r="F785" s="390" t="s">
        <v>898</v>
      </c>
      <c r="G785" s="391"/>
      <c r="H785" s="391"/>
      <c r="I785" s="391"/>
      <c r="J785" s="388"/>
      <c r="K785" s="392" t="s">
        <v>5</v>
      </c>
      <c r="L785" s="212"/>
      <c r="M785" s="212"/>
      <c r="N785" s="212"/>
      <c r="O785" s="212"/>
      <c r="P785" s="212"/>
      <c r="Q785" s="212"/>
      <c r="R785" s="215"/>
      <c r="T785" s="217"/>
      <c r="U785" s="212"/>
      <c r="V785" s="212"/>
      <c r="W785" s="212"/>
      <c r="X785" s="212"/>
      <c r="Y785" s="212"/>
      <c r="Z785" s="212"/>
      <c r="AA785" s="218"/>
      <c r="AT785" s="219" t="s">
        <v>168</v>
      </c>
      <c r="AU785" s="219" t="s">
        <v>114</v>
      </c>
      <c r="AV785" s="216" t="s">
        <v>83</v>
      </c>
      <c r="AW785" s="216" t="s">
        <v>33</v>
      </c>
      <c r="AX785" s="216" t="s">
        <v>75</v>
      </c>
      <c r="AY785" s="219" t="s">
        <v>160</v>
      </c>
    </row>
    <row r="786" spans="2:51" s="216" customFormat="1" ht="20.5" customHeight="1">
      <c r="B786" s="211"/>
      <c r="C786" s="388"/>
      <c r="D786" s="388"/>
      <c r="E786" s="389" t="s">
        <v>5</v>
      </c>
      <c r="F786" s="393" t="s">
        <v>657</v>
      </c>
      <c r="G786" s="394"/>
      <c r="H786" s="394"/>
      <c r="I786" s="394"/>
      <c r="J786" s="388"/>
      <c r="K786" s="392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16" customFormat="1" ht="20.5" customHeight="1">
      <c r="B787" s="211"/>
      <c r="C787" s="388"/>
      <c r="D787" s="388"/>
      <c r="E787" s="389" t="s">
        <v>5</v>
      </c>
      <c r="F787" s="393" t="s">
        <v>191</v>
      </c>
      <c r="G787" s="394"/>
      <c r="H787" s="394"/>
      <c r="I787" s="394"/>
      <c r="J787" s="388"/>
      <c r="K787" s="392" t="s">
        <v>5</v>
      </c>
      <c r="L787" s="212"/>
      <c r="M787" s="212"/>
      <c r="N787" s="212"/>
      <c r="O787" s="212"/>
      <c r="P787" s="212"/>
      <c r="Q787" s="212"/>
      <c r="R787" s="215"/>
      <c r="T787" s="217"/>
      <c r="U787" s="212"/>
      <c r="V787" s="212"/>
      <c r="W787" s="212"/>
      <c r="X787" s="212"/>
      <c r="Y787" s="212"/>
      <c r="Z787" s="212"/>
      <c r="AA787" s="218"/>
      <c r="AT787" s="219" t="s">
        <v>168</v>
      </c>
      <c r="AU787" s="219" t="s">
        <v>114</v>
      </c>
      <c r="AV787" s="216" t="s">
        <v>83</v>
      </c>
      <c r="AW787" s="216" t="s">
        <v>33</v>
      </c>
      <c r="AX787" s="216" t="s">
        <v>75</v>
      </c>
      <c r="AY787" s="219" t="s">
        <v>160</v>
      </c>
    </row>
    <row r="788" spans="2:51" s="216" customFormat="1" ht="20.5" customHeight="1">
      <c r="B788" s="211"/>
      <c r="C788" s="388"/>
      <c r="D788" s="388"/>
      <c r="E788" s="389" t="s">
        <v>5</v>
      </c>
      <c r="F788" s="393" t="s">
        <v>613</v>
      </c>
      <c r="G788" s="394"/>
      <c r="H788" s="394"/>
      <c r="I788" s="394"/>
      <c r="J788" s="388"/>
      <c r="K788" s="392" t="s">
        <v>5</v>
      </c>
      <c r="L788" s="212"/>
      <c r="M788" s="212"/>
      <c r="N788" s="212"/>
      <c r="O788" s="212"/>
      <c r="P788" s="212"/>
      <c r="Q788" s="212"/>
      <c r="R788" s="215"/>
      <c r="T788" s="217"/>
      <c r="U788" s="212"/>
      <c r="V788" s="212"/>
      <c r="W788" s="212"/>
      <c r="X788" s="212"/>
      <c r="Y788" s="212"/>
      <c r="Z788" s="212"/>
      <c r="AA788" s="218"/>
      <c r="AT788" s="219" t="s">
        <v>168</v>
      </c>
      <c r="AU788" s="219" t="s">
        <v>114</v>
      </c>
      <c r="AV788" s="216" t="s">
        <v>83</v>
      </c>
      <c r="AW788" s="216" t="s">
        <v>33</v>
      </c>
      <c r="AX788" s="216" t="s">
        <v>75</v>
      </c>
      <c r="AY788" s="219" t="s">
        <v>160</v>
      </c>
    </row>
    <row r="789" spans="2:51" s="225" customFormat="1" ht="20.5" customHeight="1">
      <c r="B789" s="220"/>
      <c r="C789" s="395"/>
      <c r="D789" s="395"/>
      <c r="E789" s="396" t="s">
        <v>5</v>
      </c>
      <c r="F789" s="397" t="s">
        <v>899</v>
      </c>
      <c r="G789" s="398"/>
      <c r="H789" s="398"/>
      <c r="I789" s="398"/>
      <c r="J789" s="395"/>
      <c r="K789" s="399">
        <v>7.326</v>
      </c>
      <c r="L789" s="221"/>
      <c r="M789" s="221"/>
      <c r="N789" s="221"/>
      <c r="O789" s="221"/>
      <c r="P789" s="221"/>
      <c r="Q789" s="221"/>
      <c r="R789" s="224"/>
      <c r="T789" s="226"/>
      <c r="U789" s="221"/>
      <c r="V789" s="221"/>
      <c r="W789" s="221"/>
      <c r="X789" s="221"/>
      <c r="Y789" s="221"/>
      <c r="Z789" s="221"/>
      <c r="AA789" s="227"/>
      <c r="AT789" s="228" t="s">
        <v>168</v>
      </c>
      <c r="AU789" s="228" t="s">
        <v>114</v>
      </c>
      <c r="AV789" s="225" t="s">
        <v>114</v>
      </c>
      <c r="AW789" s="225" t="s">
        <v>33</v>
      </c>
      <c r="AX789" s="225" t="s">
        <v>75</v>
      </c>
      <c r="AY789" s="228" t="s">
        <v>160</v>
      </c>
    </row>
    <row r="790" spans="2:51" s="225" customFormat="1" ht="20.5" customHeight="1">
      <c r="B790" s="220"/>
      <c r="C790" s="395"/>
      <c r="D790" s="395"/>
      <c r="E790" s="396" t="s">
        <v>5</v>
      </c>
      <c r="F790" s="397" t="s">
        <v>900</v>
      </c>
      <c r="G790" s="398"/>
      <c r="H790" s="398"/>
      <c r="I790" s="398"/>
      <c r="J790" s="395"/>
      <c r="K790" s="399">
        <v>11.412</v>
      </c>
      <c r="L790" s="221"/>
      <c r="M790" s="221"/>
      <c r="N790" s="221"/>
      <c r="O790" s="221"/>
      <c r="P790" s="221"/>
      <c r="Q790" s="221"/>
      <c r="R790" s="224"/>
      <c r="T790" s="226"/>
      <c r="U790" s="221"/>
      <c r="V790" s="221"/>
      <c r="W790" s="221"/>
      <c r="X790" s="221"/>
      <c r="Y790" s="221"/>
      <c r="Z790" s="221"/>
      <c r="AA790" s="227"/>
      <c r="AT790" s="228" t="s">
        <v>168</v>
      </c>
      <c r="AU790" s="228" t="s">
        <v>114</v>
      </c>
      <c r="AV790" s="225" t="s">
        <v>114</v>
      </c>
      <c r="AW790" s="225" t="s">
        <v>33</v>
      </c>
      <c r="AX790" s="225" t="s">
        <v>75</v>
      </c>
      <c r="AY790" s="228" t="s">
        <v>160</v>
      </c>
    </row>
    <row r="791" spans="2:51" s="216" customFormat="1" ht="20.5" customHeight="1">
      <c r="B791" s="211"/>
      <c r="C791" s="388"/>
      <c r="D791" s="388"/>
      <c r="E791" s="389" t="s">
        <v>5</v>
      </c>
      <c r="F791" s="393" t="s">
        <v>611</v>
      </c>
      <c r="G791" s="394"/>
      <c r="H791" s="394"/>
      <c r="I791" s="394"/>
      <c r="J791" s="388"/>
      <c r="K791" s="392" t="s">
        <v>5</v>
      </c>
      <c r="L791" s="212"/>
      <c r="M791" s="212"/>
      <c r="N791" s="212"/>
      <c r="O791" s="212"/>
      <c r="P791" s="212"/>
      <c r="Q791" s="212"/>
      <c r="R791" s="215"/>
      <c r="T791" s="217"/>
      <c r="U791" s="212"/>
      <c r="V791" s="212"/>
      <c r="W791" s="212"/>
      <c r="X791" s="212"/>
      <c r="Y791" s="212"/>
      <c r="Z791" s="212"/>
      <c r="AA791" s="218"/>
      <c r="AT791" s="219" t="s">
        <v>168</v>
      </c>
      <c r="AU791" s="219" t="s">
        <v>114</v>
      </c>
      <c r="AV791" s="216" t="s">
        <v>83</v>
      </c>
      <c r="AW791" s="216" t="s">
        <v>33</v>
      </c>
      <c r="AX791" s="216" t="s">
        <v>75</v>
      </c>
      <c r="AY791" s="219" t="s">
        <v>160</v>
      </c>
    </row>
    <row r="792" spans="2:51" s="225" customFormat="1" ht="20.5" customHeight="1">
      <c r="B792" s="220"/>
      <c r="C792" s="395"/>
      <c r="D792" s="395"/>
      <c r="E792" s="396" t="s">
        <v>5</v>
      </c>
      <c r="F792" s="397" t="s">
        <v>879</v>
      </c>
      <c r="G792" s="398"/>
      <c r="H792" s="398"/>
      <c r="I792" s="398"/>
      <c r="J792" s="395"/>
      <c r="K792" s="399">
        <v>30.176</v>
      </c>
      <c r="L792" s="221"/>
      <c r="M792" s="221"/>
      <c r="N792" s="221"/>
      <c r="O792" s="221"/>
      <c r="P792" s="221"/>
      <c r="Q792" s="221"/>
      <c r="R792" s="224"/>
      <c r="T792" s="226"/>
      <c r="U792" s="221"/>
      <c r="V792" s="221"/>
      <c r="W792" s="221"/>
      <c r="X792" s="221"/>
      <c r="Y792" s="221"/>
      <c r="Z792" s="221"/>
      <c r="AA792" s="227"/>
      <c r="AT792" s="228" t="s">
        <v>168</v>
      </c>
      <c r="AU792" s="228" t="s">
        <v>114</v>
      </c>
      <c r="AV792" s="225" t="s">
        <v>114</v>
      </c>
      <c r="AW792" s="225" t="s">
        <v>33</v>
      </c>
      <c r="AX792" s="225" t="s">
        <v>75</v>
      </c>
      <c r="AY792" s="228" t="s">
        <v>160</v>
      </c>
    </row>
    <row r="793" spans="2:51" s="225" customFormat="1" ht="20.5" customHeight="1">
      <c r="B793" s="220"/>
      <c r="C793" s="395"/>
      <c r="D793" s="395"/>
      <c r="E793" s="396" t="s">
        <v>5</v>
      </c>
      <c r="F793" s="397" t="s">
        <v>901</v>
      </c>
      <c r="G793" s="398"/>
      <c r="H793" s="398"/>
      <c r="I793" s="398"/>
      <c r="J793" s="395"/>
      <c r="K793" s="399">
        <v>101.936</v>
      </c>
      <c r="L793" s="221"/>
      <c r="M793" s="221"/>
      <c r="N793" s="221"/>
      <c r="O793" s="221"/>
      <c r="P793" s="221"/>
      <c r="Q793" s="221"/>
      <c r="R793" s="224"/>
      <c r="T793" s="226"/>
      <c r="U793" s="221"/>
      <c r="V793" s="221"/>
      <c r="W793" s="221"/>
      <c r="X793" s="221"/>
      <c r="Y793" s="221"/>
      <c r="Z793" s="221"/>
      <c r="AA793" s="227"/>
      <c r="AT793" s="228" t="s">
        <v>168</v>
      </c>
      <c r="AU793" s="228" t="s">
        <v>114</v>
      </c>
      <c r="AV793" s="225" t="s">
        <v>114</v>
      </c>
      <c r="AW793" s="225" t="s">
        <v>33</v>
      </c>
      <c r="AX793" s="225" t="s">
        <v>75</v>
      </c>
      <c r="AY793" s="228" t="s">
        <v>160</v>
      </c>
    </row>
    <row r="794" spans="2:51" s="225" customFormat="1" ht="20.5" customHeight="1">
      <c r="B794" s="220"/>
      <c r="C794" s="395"/>
      <c r="D794" s="395"/>
      <c r="E794" s="396" t="s">
        <v>5</v>
      </c>
      <c r="F794" s="397" t="s">
        <v>902</v>
      </c>
      <c r="G794" s="398"/>
      <c r="H794" s="398"/>
      <c r="I794" s="398"/>
      <c r="J794" s="395"/>
      <c r="K794" s="399">
        <v>75.728</v>
      </c>
      <c r="L794" s="221"/>
      <c r="M794" s="221"/>
      <c r="N794" s="221"/>
      <c r="O794" s="221"/>
      <c r="P794" s="221"/>
      <c r="Q794" s="221"/>
      <c r="R794" s="224"/>
      <c r="T794" s="226"/>
      <c r="U794" s="221"/>
      <c r="V794" s="221"/>
      <c r="W794" s="221"/>
      <c r="X794" s="221"/>
      <c r="Y794" s="221"/>
      <c r="Z794" s="221"/>
      <c r="AA794" s="227"/>
      <c r="AT794" s="228" t="s">
        <v>168</v>
      </c>
      <c r="AU794" s="228" t="s">
        <v>114</v>
      </c>
      <c r="AV794" s="225" t="s">
        <v>114</v>
      </c>
      <c r="AW794" s="225" t="s">
        <v>33</v>
      </c>
      <c r="AX794" s="225" t="s">
        <v>75</v>
      </c>
      <c r="AY794" s="228" t="s">
        <v>160</v>
      </c>
    </row>
    <row r="795" spans="2:51" s="243" customFormat="1" ht="20.5" customHeight="1">
      <c r="B795" s="238"/>
      <c r="C795" s="405"/>
      <c r="D795" s="405"/>
      <c r="E795" s="406" t="s">
        <v>5</v>
      </c>
      <c r="F795" s="407" t="s">
        <v>197</v>
      </c>
      <c r="G795" s="408"/>
      <c r="H795" s="408"/>
      <c r="I795" s="408"/>
      <c r="J795" s="405"/>
      <c r="K795" s="409">
        <v>226.578</v>
      </c>
      <c r="L795" s="239"/>
      <c r="M795" s="239"/>
      <c r="N795" s="239"/>
      <c r="O795" s="239"/>
      <c r="P795" s="239"/>
      <c r="Q795" s="239"/>
      <c r="R795" s="242"/>
      <c r="T795" s="244"/>
      <c r="U795" s="239"/>
      <c r="V795" s="239"/>
      <c r="W795" s="239"/>
      <c r="X795" s="239"/>
      <c r="Y795" s="239"/>
      <c r="Z795" s="239"/>
      <c r="AA795" s="245"/>
      <c r="AT795" s="246" t="s">
        <v>168</v>
      </c>
      <c r="AU795" s="246" t="s">
        <v>114</v>
      </c>
      <c r="AV795" s="243" t="s">
        <v>175</v>
      </c>
      <c r="AW795" s="243" t="s">
        <v>33</v>
      </c>
      <c r="AX795" s="243" t="s">
        <v>75</v>
      </c>
      <c r="AY795" s="246" t="s">
        <v>160</v>
      </c>
    </row>
    <row r="796" spans="2:51" s="216" customFormat="1" ht="20.5" customHeight="1">
      <c r="B796" s="211"/>
      <c r="C796" s="388"/>
      <c r="D796" s="388"/>
      <c r="E796" s="389" t="s">
        <v>5</v>
      </c>
      <c r="F796" s="393" t="s">
        <v>211</v>
      </c>
      <c r="G796" s="394"/>
      <c r="H796" s="394"/>
      <c r="I796" s="394"/>
      <c r="J796" s="388"/>
      <c r="K796" s="392" t="s">
        <v>5</v>
      </c>
      <c r="L796" s="212"/>
      <c r="M796" s="212"/>
      <c r="N796" s="212"/>
      <c r="O796" s="212"/>
      <c r="P796" s="212"/>
      <c r="Q796" s="212"/>
      <c r="R796" s="215"/>
      <c r="T796" s="217"/>
      <c r="U796" s="212"/>
      <c r="V796" s="212"/>
      <c r="W796" s="212"/>
      <c r="X796" s="212"/>
      <c r="Y796" s="212"/>
      <c r="Z796" s="212"/>
      <c r="AA796" s="218"/>
      <c r="AT796" s="219" t="s">
        <v>168</v>
      </c>
      <c r="AU796" s="219" t="s">
        <v>114</v>
      </c>
      <c r="AV796" s="216" t="s">
        <v>83</v>
      </c>
      <c r="AW796" s="216" t="s">
        <v>33</v>
      </c>
      <c r="AX796" s="216" t="s">
        <v>75</v>
      </c>
      <c r="AY796" s="219" t="s">
        <v>160</v>
      </c>
    </row>
    <row r="797" spans="2:51" s="216" customFormat="1" ht="20.5" customHeight="1">
      <c r="B797" s="211"/>
      <c r="C797" s="388"/>
      <c r="D797" s="388"/>
      <c r="E797" s="389" t="s">
        <v>5</v>
      </c>
      <c r="F797" s="393" t="s">
        <v>613</v>
      </c>
      <c r="G797" s="394"/>
      <c r="H797" s="394"/>
      <c r="I797" s="394"/>
      <c r="J797" s="388"/>
      <c r="K797" s="392" t="s">
        <v>5</v>
      </c>
      <c r="L797" s="212"/>
      <c r="M797" s="212"/>
      <c r="N797" s="212"/>
      <c r="O797" s="212"/>
      <c r="P797" s="212"/>
      <c r="Q797" s="212"/>
      <c r="R797" s="215"/>
      <c r="T797" s="217"/>
      <c r="U797" s="212"/>
      <c r="V797" s="212"/>
      <c r="W797" s="212"/>
      <c r="X797" s="212"/>
      <c r="Y797" s="212"/>
      <c r="Z797" s="212"/>
      <c r="AA797" s="218"/>
      <c r="AT797" s="219" t="s">
        <v>168</v>
      </c>
      <c r="AU797" s="219" t="s">
        <v>114</v>
      </c>
      <c r="AV797" s="216" t="s">
        <v>83</v>
      </c>
      <c r="AW797" s="216" t="s">
        <v>33</v>
      </c>
      <c r="AX797" s="216" t="s">
        <v>75</v>
      </c>
      <c r="AY797" s="219" t="s">
        <v>160</v>
      </c>
    </row>
    <row r="798" spans="2:51" s="225" customFormat="1" ht="20.5" customHeight="1">
      <c r="B798" s="220"/>
      <c r="C798" s="395"/>
      <c r="D798" s="395"/>
      <c r="E798" s="396" t="s">
        <v>5</v>
      </c>
      <c r="F798" s="397" t="s">
        <v>880</v>
      </c>
      <c r="G798" s="398"/>
      <c r="H798" s="398"/>
      <c r="I798" s="398"/>
      <c r="J798" s="395"/>
      <c r="K798" s="399">
        <v>45</v>
      </c>
      <c r="L798" s="221"/>
      <c r="M798" s="221"/>
      <c r="N798" s="221"/>
      <c r="O798" s="221"/>
      <c r="P798" s="221"/>
      <c r="Q798" s="221"/>
      <c r="R798" s="224"/>
      <c r="T798" s="226"/>
      <c r="U798" s="221"/>
      <c r="V798" s="221"/>
      <c r="W798" s="221"/>
      <c r="X798" s="221"/>
      <c r="Y798" s="221"/>
      <c r="Z798" s="221"/>
      <c r="AA798" s="227"/>
      <c r="AT798" s="228" t="s">
        <v>168</v>
      </c>
      <c r="AU798" s="228" t="s">
        <v>114</v>
      </c>
      <c r="AV798" s="225" t="s">
        <v>114</v>
      </c>
      <c r="AW798" s="225" t="s">
        <v>33</v>
      </c>
      <c r="AX798" s="225" t="s">
        <v>75</v>
      </c>
      <c r="AY798" s="228" t="s">
        <v>160</v>
      </c>
    </row>
    <row r="799" spans="2:51" s="225" customFormat="1" ht="20.5" customHeight="1">
      <c r="B799" s="220"/>
      <c r="C799" s="395"/>
      <c r="D799" s="395"/>
      <c r="E799" s="396" t="s">
        <v>5</v>
      </c>
      <c r="F799" s="397" t="s">
        <v>881</v>
      </c>
      <c r="G799" s="398"/>
      <c r="H799" s="398"/>
      <c r="I799" s="398"/>
      <c r="J799" s="395"/>
      <c r="K799" s="399">
        <v>36</v>
      </c>
      <c r="L799" s="221"/>
      <c r="M799" s="221"/>
      <c r="N799" s="221"/>
      <c r="O799" s="221"/>
      <c r="P799" s="221"/>
      <c r="Q799" s="221"/>
      <c r="R799" s="224"/>
      <c r="T799" s="226"/>
      <c r="U799" s="221"/>
      <c r="V799" s="221"/>
      <c r="W799" s="221"/>
      <c r="X799" s="221"/>
      <c r="Y799" s="221"/>
      <c r="Z799" s="221"/>
      <c r="AA799" s="227"/>
      <c r="AT799" s="228" t="s">
        <v>168</v>
      </c>
      <c r="AU799" s="228" t="s">
        <v>114</v>
      </c>
      <c r="AV799" s="225" t="s">
        <v>114</v>
      </c>
      <c r="AW799" s="225" t="s">
        <v>33</v>
      </c>
      <c r="AX799" s="225" t="s">
        <v>75</v>
      </c>
      <c r="AY799" s="228" t="s">
        <v>160</v>
      </c>
    </row>
    <row r="800" spans="2:51" s="243" customFormat="1" ht="20.5" customHeight="1">
      <c r="B800" s="238"/>
      <c r="C800" s="405"/>
      <c r="D800" s="405"/>
      <c r="E800" s="406" t="s">
        <v>5</v>
      </c>
      <c r="F800" s="407" t="s">
        <v>197</v>
      </c>
      <c r="G800" s="408"/>
      <c r="H800" s="408"/>
      <c r="I800" s="408"/>
      <c r="J800" s="405"/>
      <c r="K800" s="409">
        <v>81</v>
      </c>
      <c r="L800" s="239"/>
      <c r="M800" s="239"/>
      <c r="N800" s="239"/>
      <c r="O800" s="239"/>
      <c r="P800" s="239"/>
      <c r="Q800" s="239"/>
      <c r="R800" s="242"/>
      <c r="T800" s="244"/>
      <c r="U800" s="239"/>
      <c r="V800" s="239"/>
      <c r="W800" s="239"/>
      <c r="X800" s="239"/>
      <c r="Y800" s="239"/>
      <c r="Z800" s="239"/>
      <c r="AA800" s="245"/>
      <c r="AT800" s="246" t="s">
        <v>168</v>
      </c>
      <c r="AU800" s="246" t="s">
        <v>114</v>
      </c>
      <c r="AV800" s="243" t="s">
        <v>175</v>
      </c>
      <c r="AW800" s="243" t="s">
        <v>33</v>
      </c>
      <c r="AX800" s="243" t="s">
        <v>75</v>
      </c>
      <c r="AY800" s="246" t="s">
        <v>160</v>
      </c>
    </row>
    <row r="801" spans="2:51" s="216" customFormat="1" ht="20.5" customHeight="1">
      <c r="B801" s="211"/>
      <c r="C801" s="388"/>
      <c r="D801" s="388"/>
      <c r="E801" s="389" t="s">
        <v>5</v>
      </c>
      <c r="F801" s="393" t="s">
        <v>665</v>
      </c>
      <c r="G801" s="394"/>
      <c r="H801" s="394"/>
      <c r="I801" s="394"/>
      <c r="J801" s="388"/>
      <c r="K801" s="392" t="s">
        <v>5</v>
      </c>
      <c r="L801" s="212"/>
      <c r="M801" s="212"/>
      <c r="N801" s="212"/>
      <c r="O801" s="212"/>
      <c r="P801" s="212"/>
      <c r="Q801" s="212"/>
      <c r="R801" s="215"/>
      <c r="T801" s="217"/>
      <c r="U801" s="212"/>
      <c r="V801" s="212"/>
      <c r="W801" s="212"/>
      <c r="X801" s="212"/>
      <c r="Y801" s="212"/>
      <c r="Z801" s="212"/>
      <c r="AA801" s="218"/>
      <c r="AT801" s="219" t="s">
        <v>168</v>
      </c>
      <c r="AU801" s="219" t="s">
        <v>114</v>
      </c>
      <c r="AV801" s="216" t="s">
        <v>83</v>
      </c>
      <c r="AW801" s="216" t="s">
        <v>33</v>
      </c>
      <c r="AX801" s="216" t="s">
        <v>75</v>
      </c>
      <c r="AY801" s="219" t="s">
        <v>160</v>
      </c>
    </row>
    <row r="802" spans="2:51" s="225" customFormat="1" ht="20.5" customHeight="1">
      <c r="B802" s="220"/>
      <c r="C802" s="395"/>
      <c r="D802" s="395"/>
      <c r="E802" s="396" t="s">
        <v>5</v>
      </c>
      <c r="F802" s="397" t="s">
        <v>903</v>
      </c>
      <c r="G802" s="398"/>
      <c r="H802" s="398"/>
      <c r="I802" s="398"/>
      <c r="J802" s="395"/>
      <c r="K802" s="399">
        <v>36.8</v>
      </c>
      <c r="L802" s="221"/>
      <c r="M802" s="221"/>
      <c r="N802" s="221"/>
      <c r="O802" s="221"/>
      <c r="P802" s="221"/>
      <c r="Q802" s="221"/>
      <c r="R802" s="224"/>
      <c r="T802" s="226"/>
      <c r="U802" s="221"/>
      <c r="V802" s="221"/>
      <c r="W802" s="221"/>
      <c r="X802" s="221"/>
      <c r="Y802" s="221"/>
      <c r="Z802" s="221"/>
      <c r="AA802" s="227"/>
      <c r="AT802" s="228" t="s">
        <v>168</v>
      </c>
      <c r="AU802" s="228" t="s">
        <v>114</v>
      </c>
      <c r="AV802" s="225" t="s">
        <v>114</v>
      </c>
      <c r="AW802" s="225" t="s">
        <v>33</v>
      </c>
      <c r="AX802" s="225" t="s">
        <v>75</v>
      </c>
      <c r="AY802" s="228" t="s">
        <v>160</v>
      </c>
    </row>
    <row r="803" spans="2:51" s="225" customFormat="1" ht="20.5" customHeight="1">
      <c r="B803" s="220"/>
      <c r="C803" s="395"/>
      <c r="D803" s="395"/>
      <c r="E803" s="396" t="s">
        <v>5</v>
      </c>
      <c r="F803" s="397" t="s">
        <v>904</v>
      </c>
      <c r="G803" s="398"/>
      <c r="H803" s="398"/>
      <c r="I803" s="398"/>
      <c r="J803" s="395"/>
      <c r="K803" s="399">
        <v>31.05</v>
      </c>
      <c r="L803" s="221"/>
      <c r="M803" s="221"/>
      <c r="N803" s="221"/>
      <c r="O803" s="221"/>
      <c r="P803" s="221"/>
      <c r="Q803" s="221"/>
      <c r="R803" s="224"/>
      <c r="T803" s="226"/>
      <c r="U803" s="221"/>
      <c r="V803" s="221"/>
      <c r="W803" s="221"/>
      <c r="X803" s="221"/>
      <c r="Y803" s="221"/>
      <c r="Z803" s="221"/>
      <c r="AA803" s="227"/>
      <c r="AT803" s="228" t="s">
        <v>168</v>
      </c>
      <c r="AU803" s="228" t="s">
        <v>114</v>
      </c>
      <c r="AV803" s="225" t="s">
        <v>114</v>
      </c>
      <c r="AW803" s="225" t="s">
        <v>33</v>
      </c>
      <c r="AX803" s="225" t="s">
        <v>75</v>
      </c>
      <c r="AY803" s="228" t="s">
        <v>160</v>
      </c>
    </row>
    <row r="804" spans="2:51" s="243" customFormat="1" ht="20.5" customHeight="1">
      <c r="B804" s="238"/>
      <c r="C804" s="405"/>
      <c r="D804" s="405"/>
      <c r="E804" s="406" t="s">
        <v>5</v>
      </c>
      <c r="F804" s="407" t="s">
        <v>197</v>
      </c>
      <c r="G804" s="408"/>
      <c r="H804" s="408"/>
      <c r="I804" s="408"/>
      <c r="J804" s="405"/>
      <c r="K804" s="409">
        <v>67.85</v>
      </c>
      <c r="L804" s="239"/>
      <c r="M804" s="239"/>
      <c r="N804" s="239"/>
      <c r="O804" s="239"/>
      <c r="P804" s="239"/>
      <c r="Q804" s="239"/>
      <c r="R804" s="242"/>
      <c r="T804" s="244"/>
      <c r="U804" s="239"/>
      <c r="V804" s="239"/>
      <c r="W804" s="239"/>
      <c r="X804" s="239"/>
      <c r="Y804" s="239"/>
      <c r="Z804" s="239"/>
      <c r="AA804" s="245"/>
      <c r="AT804" s="246" t="s">
        <v>168</v>
      </c>
      <c r="AU804" s="246" t="s">
        <v>114</v>
      </c>
      <c r="AV804" s="243" t="s">
        <v>175</v>
      </c>
      <c r="AW804" s="243" t="s">
        <v>33</v>
      </c>
      <c r="AX804" s="243" t="s">
        <v>75</v>
      </c>
      <c r="AY804" s="246" t="s">
        <v>160</v>
      </c>
    </row>
    <row r="805" spans="2:51" s="234" customFormat="1" ht="20.5" customHeight="1">
      <c r="B805" s="229"/>
      <c r="C805" s="400"/>
      <c r="D805" s="400"/>
      <c r="E805" s="401" t="s">
        <v>5</v>
      </c>
      <c r="F805" s="402" t="s">
        <v>170</v>
      </c>
      <c r="G805" s="403"/>
      <c r="H805" s="403"/>
      <c r="I805" s="403"/>
      <c r="J805" s="400"/>
      <c r="K805" s="404">
        <v>375.428</v>
      </c>
      <c r="L805" s="230"/>
      <c r="M805" s="230"/>
      <c r="N805" s="230"/>
      <c r="O805" s="230"/>
      <c r="P805" s="230"/>
      <c r="Q805" s="230"/>
      <c r="R805" s="233"/>
      <c r="T805" s="235"/>
      <c r="U805" s="230"/>
      <c r="V805" s="230"/>
      <c r="W805" s="230"/>
      <c r="X805" s="230"/>
      <c r="Y805" s="230"/>
      <c r="Z805" s="230"/>
      <c r="AA805" s="236"/>
      <c r="AT805" s="237" t="s">
        <v>168</v>
      </c>
      <c r="AU805" s="237" t="s">
        <v>114</v>
      </c>
      <c r="AV805" s="234" t="s">
        <v>165</v>
      </c>
      <c r="AW805" s="234" t="s">
        <v>33</v>
      </c>
      <c r="AX805" s="234" t="s">
        <v>83</v>
      </c>
      <c r="AY805" s="237" t="s">
        <v>160</v>
      </c>
    </row>
    <row r="806" spans="2:63" s="195" customFormat="1" ht="29.85" customHeight="1">
      <c r="B806" s="191"/>
      <c r="C806" s="417"/>
      <c r="D806" s="418" t="s">
        <v>596</v>
      </c>
      <c r="E806" s="418"/>
      <c r="F806" s="418"/>
      <c r="G806" s="418"/>
      <c r="H806" s="418"/>
      <c r="I806" s="418"/>
      <c r="J806" s="418"/>
      <c r="K806" s="418"/>
      <c r="L806" s="202"/>
      <c r="M806" s="202"/>
      <c r="N806" s="313">
        <f>BK806</f>
        <v>0</v>
      </c>
      <c r="O806" s="314"/>
      <c r="P806" s="314"/>
      <c r="Q806" s="314"/>
      <c r="R806" s="194"/>
      <c r="T806" s="196"/>
      <c r="U806" s="192"/>
      <c r="V806" s="192"/>
      <c r="W806" s="197">
        <f>SUM(W807:W859)</f>
        <v>0</v>
      </c>
      <c r="X806" s="192"/>
      <c r="Y806" s="197">
        <f>SUM(Y807:Y859)</f>
        <v>74.19987927999999</v>
      </c>
      <c r="Z806" s="192"/>
      <c r="AA806" s="198">
        <f>SUM(AA807:AA859)</f>
        <v>0</v>
      </c>
      <c r="AR806" s="199" t="s">
        <v>83</v>
      </c>
      <c r="AT806" s="200" t="s">
        <v>74</v>
      </c>
      <c r="AU806" s="200" t="s">
        <v>83</v>
      </c>
      <c r="AY806" s="199" t="s">
        <v>160</v>
      </c>
      <c r="BK806" s="201">
        <f>SUM(BK807:BK859)</f>
        <v>0</v>
      </c>
    </row>
    <row r="807" spans="2:65" s="126" customFormat="1" ht="28.95" customHeight="1">
      <c r="B807" s="127"/>
      <c r="C807" s="383" t="s">
        <v>336</v>
      </c>
      <c r="D807" s="383" t="s">
        <v>161</v>
      </c>
      <c r="E807" s="384" t="s">
        <v>905</v>
      </c>
      <c r="F807" s="385" t="s">
        <v>906</v>
      </c>
      <c r="G807" s="385"/>
      <c r="H807" s="385"/>
      <c r="I807" s="385"/>
      <c r="J807" s="386" t="s">
        <v>182</v>
      </c>
      <c r="K807" s="387">
        <v>37.544</v>
      </c>
      <c r="L807" s="317">
        <v>0</v>
      </c>
      <c r="M807" s="317"/>
      <c r="N807" s="318">
        <f>ROUND(L807*K807,2)</f>
        <v>0</v>
      </c>
      <c r="O807" s="318"/>
      <c r="P807" s="318"/>
      <c r="Q807" s="318"/>
      <c r="R807" s="130"/>
      <c r="T807" s="207" t="s">
        <v>5</v>
      </c>
      <c r="U807" s="208" t="s">
        <v>40</v>
      </c>
      <c r="V807" s="128"/>
      <c r="W807" s="209">
        <f>V807*K807</f>
        <v>0</v>
      </c>
      <c r="X807" s="209">
        <v>1.89077</v>
      </c>
      <c r="Y807" s="209">
        <f>X807*K807</f>
        <v>70.98706888</v>
      </c>
      <c r="Z807" s="209">
        <v>0</v>
      </c>
      <c r="AA807" s="210">
        <f>Z807*K807</f>
        <v>0</v>
      </c>
      <c r="AR807" s="117" t="s">
        <v>165</v>
      </c>
      <c r="AT807" s="117" t="s">
        <v>161</v>
      </c>
      <c r="AU807" s="117" t="s">
        <v>114</v>
      </c>
      <c r="AY807" s="117" t="s">
        <v>160</v>
      </c>
      <c r="BE807" s="174">
        <f>IF(U807="základní",N807,0)</f>
        <v>0</v>
      </c>
      <c r="BF807" s="174">
        <f>IF(U807="snížená",N807,0)</f>
        <v>0</v>
      </c>
      <c r="BG807" s="174">
        <f>IF(U807="zákl. přenesená",N807,0)</f>
        <v>0</v>
      </c>
      <c r="BH807" s="174">
        <f>IF(U807="sníž. přenesená",N807,0)</f>
        <v>0</v>
      </c>
      <c r="BI807" s="174">
        <f>IF(U807="nulová",N807,0)</f>
        <v>0</v>
      </c>
      <c r="BJ807" s="117" t="s">
        <v>83</v>
      </c>
      <c r="BK807" s="174">
        <f>ROUND(L807*K807,2)</f>
        <v>0</v>
      </c>
      <c r="BL807" s="117" t="s">
        <v>165</v>
      </c>
      <c r="BM807" s="117" t="s">
        <v>907</v>
      </c>
    </row>
    <row r="808" spans="2:51" s="216" customFormat="1" ht="20.5" customHeight="1">
      <c r="B808" s="211"/>
      <c r="C808" s="388"/>
      <c r="D808" s="388"/>
      <c r="E808" s="389" t="s">
        <v>5</v>
      </c>
      <c r="F808" s="390" t="s">
        <v>898</v>
      </c>
      <c r="G808" s="391"/>
      <c r="H808" s="391"/>
      <c r="I808" s="391"/>
      <c r="J808" s="388"/>
      <c r="K808" s="392" t="s">
        <v>5</v>
      </c>
      <c r="L808" s="212"/>
      <c r="M808" s="212"/>
      <c r="N808" s="212"/>
      <c r="O808" s="212"/>
      <c r="P808" s="212"/>
      <c r="Q808" s="212"/>
      <c r="R808" s="215"/>
      <c r="T808" s="217"/>
      <c r="U808" s="212"/>
      <c r="V808" s="212"/>
      <c r="W808" s="212"/>
      <c r="X808" s="212"/>
      <c r="Y808" s="212"/>
      <c r="Z808" s="212"/>
      <c r="AA808" s="218"/>
      <c r="AT808" s="219" t="s">
        <v>168</v>
      </c>
      <c r="AU808" s="219" t="s">
        <v>114</v>
      </c>
      <c r="AV808" s="216" t="s">
        <v>83</v>
      </c>
      <c r="AW808" s="216" t="s">
        <v>33</v>
      </c>
      <c r="AX808" s="216" t="s">
        <v>75</v>
      </c>
      <c r="AY808" s="219" t="s">
        <v>160</v>
      </c>
    </row>
    <row r="809" spans="2:51" s="216" customFormat="1" ht="20.5" customHeight="1">
      <c r="B809" s="211"/>
      <c r="C809" s="388"/>
      <c r="D809" s="388"/>
      <c r="E809" s="389" t="s">
        <v>5</v>
      </c>
      <c r="F809" s="393" t="s">
        <v>191</v>
      </c>
      <c r="G809" s="394"/>
      <c r="H809" s="394"/>
      <c r="I809" s="394"/>
      <c r="J809" s="388"/>
      <c r="K809" s="392" t="s">
        <v>5</v>
      </c>
      <c r="L809" s="212"/>
      <c r="M809" s="212"/>
      <c r="N809" s="212"/>
      <c r="O809" s="212"/>
      <c r="P809" s="212"/>
      <c r="Q809" s="212"/>
      <c r="R809" s="215"/>
      <c r="T809" s="217"/>
      <c r="U809" s="212"/>
      <c r="V809" s="212"/>
      <c r="W809" s="212"/>
      <c r="X809" s="212"/>
      <c r="Y809" s="212"/>
      <c r="Z809" s="212"/>
      <c r="AA809" s="218"/>
      <c r="AT809" s="219" t="s">
        <v>168</v>
      </c>
      <c r="AU809" s="219" t="s">
        <v>114</v>
      </c>
      <c r="AV809" s="216" t="s">
        <v>83</v>
      </c>
      <c r="AW809" s="216" t="s">
        <v>33</v>
      </c>
      <c r="AX809" s="216" t="s">
        <v>75</v>
      </c>
      <c r="AY809" s="219" t="s">
        <v>160</v>
      </c>
    </row>
    <row r="810" spans="2:51" s="216" customFormat="1" ht="20.5" customHeight="1">
      <c r="B810" s="211"/>
      <c r="C810" s="388"/>
      <c r="D810" s="388"/>
      <c r="E810" s="389" t="s">
        <v>5</v>
      </c>
      <c r="F810" s="393" t="s">
        <v>613</v>
      </c>
      <c r="G810" s="394"/>
      <c r="H810" s="394"/>
      <c r="I810" s="394"/>
      <c r="J810" s="388"/>
      <c r="K810" s="392" t="s">
        <v>5</v>
      </c>
      <c r="L810" s="212"/>
      <c r="M810" s="212"/>
      <c r="N810" s="212"/>
      <c r="O810" s="212"/>
      <c r="P810" s="212"/>
      <c r="Q810" s="212"/>
      <c r="R810" s="215"/>
      <c r="T810" s="217"/>
      <c r="U810" s="212"/>
      <c r="V810" s="212"/>
      <c r="W810" s="212"/>
      <c r="X810" s="212"/>
      <c r="Y810" s="212"/>
      <c r="Z810" s="212"/>
      <c r="AA810" s="218"/>
      <c r="AT810" s="219" t="s">
        <v>168</v>
      </c>
      <c r="AU810" s="219" t="s">
        <v>114</v>
      </c>
      <c r="AV810" s="216" t="s">
        <v>83</v>
      </c>
      <c r="AW810" s="216" t="s">
        <v>33</v>
      </c>
      <c r="AX810" s="216" t="s">
        <v>75</v>
      </c>
      <c r="AY810" s="219" t="s">
        <v>160</v>
      </c>
    </row>
    <row r="811" spans="2:51" s="225" customFormat="1" ht="20.5" customHeight="1">
      <c r="B811" s="220"/>
      <c r="C811" s="395"/>
      <c r="D811" s="395"/>
      <c r="E811" s="396" t="s">
        <v>5</v>
      </c>
      <c r="F811" s="397" t="s">
        <v>908</v>
      </c>
      <c r="G811" s="398"/>
      <c r="H811" s="398"/>
      <c r="I811" s="398"/>
      <c r="J811" s="395"/>
      <c r="K811" s="399">
        <v>0.733</v>
      </c>
      <c r="L811" s="221"/>
      <c r="M811" s="221"/>
      <c r="N811" s="221"/>
      <c r="O811" s="221"/>
      <c r="P811" s="221"/>
      <c r="Q811" s="221"/>
      <c r="R811" s="224"/>
      <c r="T811" s="226"/>
      <c r="U811" s="221"/>
      <c r="V811" s="221"/>
      <c r="W811" s="221"/>
      <c r="X811" s="221"/>
      <c r="Y811" s="221"/>
      <c r="Z811" s="221"/>
      <c r="AA811" s="227"/>
      <c r="AT811" s="228" t="s">
        <v>168</v>
      </c>
      <c r="AU811" s="228" t="s">
        <v>114</v>
      </c>
      <c r="AV811" s="225" t="s">
        <v>114</v>
      </c>
      <c r="AW811" s="225" t="s">
        <v>33</v>
      </c>
      <c r="AX811" s="225" t="s">
        <v>75</v>
      </c>
      <c r="AY811" s="228" t="s">
        <v>160</v>
      </c>
    </row>
    <row r="812" spans="2:51" s="225" customFormat="1" ht="20.5" customHeight="1">
      <c r="B812" s="220"/>
      <c r="C812" s="395"/>
      <c r="D812" s="395"/>
      <c r="E812" s="396" t="s">
        <v>5</v>
      </c>
      <c r="F812" s="397" t="s">
        <v>909</v>
      </c>
      <c r="G812" s="398"/>
      <c r="H812" s="398"/>
      <c r="I812" s="398"/>
      <c r="J812" s="395"/>
      <c r="K812" s="399">
        <v>1.141</v>
      </c>
      <c r="L812" s="221"/>
      <c r="M812" s="221"/>
      <c r="N812" s="221"/>
      <c r="O812" s="221"/>
      <c r="P812" s="221"/>
      <c r="Q812" s="221"/>
      <c r="R812" s="224"/>
      <c r="T812" s="226"/>
      <c r="U812" s="221"/>
      <c r="V812" s="221"/>
      <c r="W812" s="221"/>
      <c r="X812" s="221"/>
      <c r="Y812" s="221"/>
      <c r="Z812" s="221"/>
      <c r="AA812" s="227"/>
      <c r="AT812" s="228" t="s">
        <v>168</v>
      </c>
      <c r="AU812" s="228" t="s">
        <v>114</v>
      </c>
      <c r="AV812" s="225" t="s">
        <v>114</v>
      </c>
      <c r="AW812" s="225" t="s">
        <v>33</v>
      </c>
      <c r="AX812" s="225" t="s">
        <v>75</v>
      </c>
      <c r="AY812" s="228" t="s">
        <v>160</v>
      </c>
    </row>
    <row r="813" spans="2:51" s="216" customFormat="1" ht="20.5" customHeight="1">
      <c r="B813" s="211"/>
      <c r="C813" s="388"/>
      <c r="D813" s="388"/>
      <c r="E813" s="389" t="s">
        <v>5</v>
      </c>
      <c r="F813" s="393" t="s">
        <v>611</v>
      </c>
      <c r="G813" s="394"/>
      <c r="H813" s="394"/>
      <c r="I813" s="394"/>
      <c r="J813" s="388"/>
      <c r="K813" s="392" t="s">
        <v>5</v>
      </c>
      <c r="L813" s="212"/>
      <c r="M813" s="212"/>
      <c r="N813" s="212"/>
      <c r="O813" s="212"/>
      <c r="P813" s="212"/>
      <c r="Q813" s="212"/>
      <c r="R813" s="215"/>
      <c r="T813" s="217"/>
      <c r="U813" s="212"/>
      <c r="V813" s="212"/>
      <c r="W813" s="212"/>
      <c r="X813" s="212"/>
      <c r="Y813" s="212"/>
      <c r="Z813" s="212"/>
      <c r="AA813" s="218"/>
      <c r="AT813" s="219" t="s">
        <v>168</v>
      </c>
      <c r="AU813" s="219" t="s">
        <v>114</v>
      </c>
      <c r="AV813" s="216" t="s">
        <v>83</v>
      </c>
      <c r="AW813" s="216" t="s">
        <v>33</v>
      </c>
      <c r="AX813" s="216" t="s">
        <v>75</v>
      </c>
      <c r="AY813" s="219" t="s">
        <v>160</v>
      </c>
    </row>
    <row r="814" spans="2:51" s="225" customFormat="1" ht="20.5" customHeight="1">
      <c r="B814" s="220"/>
      <c r="C814" s="395"/>
      <c r="D814" s="395"/>
      <c r="E814" s="396" t="s">
        <v>5</v>
      </c>
      <c r="F814" s="397" t="s">
        <v>910</v>
      </c>
      <c r="G814" s="398"/>
      <c r="H814" s="398"/>
      <c r="I814" s="398"/>
      <c r="J814" s="395"/>
      <c r="K814" s="399">
        <v>3.018</v>
      </c>
      <c r="L814" s="221"/>
      <c r="M814" s="221"/>
      <c r="N814" s="221"/>
      <c r="O814" s="221"/>
      <c r="P814" s="221"/>
      <c r="Q814" s="221"/>
      <c r="R814" s="224"/>
      <c r="T814" s="226"/>
      <c r="U814" s="221"/>
      <c r="V814" s="221"/>
      <c r="W814" s="221"/>
      <c r="X814" s="221"/>
      <c r="Y814" s="221"/>
      <c r="Z814" s="221"/>
      <c r="AA814" s="227"/>
      <c r="AT814" s="228" t="s">
        <v>168</v>
      </c>
      <c r="AU814" s="228" t="s">
        <v>114</v>
      </c>
      <c r="AV814" s="225" t="s">
        <v>114</v>
      </c>
      <c r="AW814" s="225" t="s">
        <v>33</v>
      </c>
      <c r="AX814" s="225" t="s">
        <v>75</v>
      </c>
      <c r="AY814" s="228" t="s">
        <v>160</v>
      </c>
    </row>
    <row r="815" spans="2:51" s="225" customFormat="1" ht="20.5" customHeight="1">
      <c r="B815" s="220"/>
      <c r="C815" s="395"/>
      <c r="D815" s="395"/>
      <c r="E815" s="396" t="s">
        <v>5</v>
      </c>
      <c r="F815" s="397" t="s">
        <v>911</v>
      </c>
      <c r="G815" s="398"/>
      <c r="H815" s="398"/>
      <c r="I815" s="398"/>
      <c r="J815" s="395"/>
      <c r="K815" s="399">
        <v>10.194</v>
      </c>
      <c r="L815" s="221"/>
      <c r="M815" s="221"/>
      <c r="N815" s="221"/>
      <c r="O815" s="221"/>
      <c r="P815" s="221"/>
      <c r="Q815" s="221"/>
      <c r="R815" s="224"/>
      <c r="T815" s="226"/>
      <c r="U815" s="221"/>
      <c r="V815" s="221"/>
      <c r="W815" s="221"/>
      <c r="X815" s="221"/>
      <c r="Y815" s="221"/>
      <c r="Z815" s="221"/>
      <c r="AA815" s="227"/>
      <c r="AT815" s="228" t="s">
        <v>168</v>
      </c>
      <c r="AU815" s="228" t="s">
        <v>114</v>
      </c>
      <c r="AV815" s="225" t="s">
        <v>114</v>
      </c>
      <c r="AW815" s="225" t="s">
        <v>33</v>
      </c>
      <c r="AX815" s="225" t="s">
        <v>75</v>
      </c>
      <c r="AY815" s="228" t="s">
        <v>160</v>
      </c>
    </row>
    <row r="816" spans="2:51" s="225" customFormat="1" ht="20.5" customHeight="1">
      <c r="B816" s="220"/>
      <c r="C816" s="395"/>
      <c r="D816" s="395"/>
      <c r="E816" s="396" t="s">
        <v>5</v>
      </c>
      <c r="F816" s="397" t="s">
        <v>912</v>
      </c>
      <c r="G816" s="398"/>
      <c r="H816" s="398"/>
      <c r="I816" s="398"/>
      <c r="J816" s="395"/>
      <c r="K816" s="399">
        <v>7.573</v>
      </c>
      <c r="L816" s="221"/>
      <c r="M816" s="221"/>
      <c r="N816" s="221"/>
      <c r="O816" s="221"/>
      <c r="P816" s="221"/>
      <c r="Q816" s="221"/>
      <c r="R816" s="224"/>
      <c r="T816" s="226"/>
      <c r="U816" s="221"/>
      <c r="V816" s="221"/>
      <c r="W816" s="221"/>
      <c r="X816" s="221"/>
      <c r="Y816" s="221"/>
      <c r="Z816" s="221"/>
      <c r="AA816" s="227"/>
      <c r="AT816" s="228" t="s">
        <v>168</v>
      </c>
      <c r="AU816" s="228" t="s">
        <v>114</v>
      </c>
      <c r="AV816" s="225" t="s">
        <v>114</v>
      </c>
      <c r="AW816" s="225" t="s">
        <v>33</v>
      </c>
      <c r="AX816" s="225" t="s">
        <v>75</v>
      </c>
      <c r="AY816" s="228" t="s">
        <v>160</v>
      </c>
    </row>
    <row r="817" spans="2:51" s="243" customFormat="1" ht="20.5" customHeight="1">
      <c r="B817" s="238"/>
      <c r="C817" s="405"/>
      <c r="D817" s="405"/>
      <c r="E817" s="406" t="s">
        <v>5</v>
      </c>
      <c r="F817" s="407" t="s">
        <v>197</v>
      </c>
      <c r="G817" s="408"/>
      <c r="H817" s="408"/>
      <c r="I817" s="408"/>
      <c r="J817" s="405"/>
      <c r="K817" s="409">
        <v>22.659</v>
      </c>
      <c r="L817" s="239"/>
      <c r="M817" s="239"/>
      <c r="N817" s="239"/>
      <c r="O817" s="239"/>
      <c r="P817" s="239"/>
      <c r="Q817" s="239"/>
      <c r="R817" s="242"/>
      <c r="T817" s="244"/>
      <c r="U817" s="239"/>
      <c r="V817" s="239"/>
      <c r="W817" s="239"/>
      <c r="X817" s="239"/>
      <c r="Y817" s="239"/>
      <c r="Z817" s="239"/>
      <c r="AA817" s="245"/>
      <c r="AT817" s="246" t="s">
        <v>168</v>
      </c>
      <c r="AU817" s="246" t="s">
        <v>114</v>
      </c>
      <c r="AV817" s="243" t="s">
        <v>175</v>
      </c>
      <c r="AW817" s="243" t="s">
        <v>33</v>
      </c>
      <c r="AX817" s="243" t="s">
        <v>75</v>
      </c>
      <c r="AY817" s="246" t="s">
        <v>160</v>
      </c>
    </row>
    <row r="818" spans="2:51" s="216" customFormat="1" ht="20.5" customHeight="1">
      <c r="B818" s="211"/>
      <c r="C818" s="388"/>
      <c r="D818" s="388"/>
      <c r="E818" s="389" t="s">
        <v>5</v>
      </c>
      <c r="F818" s="393" t="s">
        <v>211</v>
      </c>
      <c r="G818" s="394"/>
      <c r="H818" s="394"/>
      <c r="I818" s="394"/>
      <c r="J818" s="388"/>
      <c r="K818" s="392" t="s">
        <v>5</v>
      </c>
      <c r="L818" s="212"/>
      <c r="M818" s="212"/>
      <c r="N818" s="212"/>
      <c r="O818" s="212"/>
      <c r="P818" s="212"/>
      <c r="Q818" s="212"/>
      <c r="R818" s="215"/>
      <c r="T818" s="217"/>
      <c r="U818" s="212"/>
      <c r="V818" s="212"/>
      <c r="W818" s="212"/>
      <c r="X818" s="212"/>
      <c r="Y818" s="212"/>
      <c r="Z818" s="212"/>
      <c r="AA818" s="218"/>
      <c r="AT818" s="219" t="s">
        <v>168</v>
      </c>
      <c r="AU818" s="219" t="s">
        <v>114</v>
      </c>
      <c r="AV818" s="216" t="s">
        <v>83</v>
      </c>
      <c r="AW818" s="216" t="s">
        <v>33</v>
      </c>
      <c r="AX818" s="216" t="s">
        <v>75</v>
      </c>
      <c r="AY818" s="219" t="s">
        <v>160</v>
      </c>
    </row>
    <row r="819" spans="2:51" s="216" customFormat="1" ht="20.5" customHeight="1">
      <c r="B819" s="211"/>
      <c r="C819" s="388"/>
      <c r="D819" s="388"/>
      <c r="E819" s="389" t="s">
        <v>5</v>
      </c>
      <c r="F819" s="393" t="s">
        <v>613</v>
      </c>
      <c r="G819" s="394"/>
      <c r="H819" s="394"/>
      <c r="I819" s="394"/>
      <c r="J819" s="388"/>
      <c r="K819" s="392" t="s">
        <v>5</v>
      </c>
      <c r="L819" s="212"/>
      <c r="M819" s="212"/>
      <c r="N819" s="212"/>
      <c r="O819" s="212"/>
      <c r="P819" s="212"/>
      <c r="Q819" s="212"/>
      <c r="R819" s="215"/>
      <c r="T819" s="217"/>
      <c r="U819" s="212"/>
      <c r="V819" s="212"/>
      <c r="W819" s="212"/>
      <c r="X819" s="212"/>
      <c r="Y819" s="212"/>
      <c r="Z819" s="212"/>
      <c r="AA819" s="218"/>
      <c r="AT819" s="219" t="s">
        <v>168</v>
      </c>
      <c r="AU819" s="219" t="s">
        <v>114</v>
      </c>
      <c r="AV819" s="216" t="s">
        <v>83</v>
      </c>
      <c r="AW819" s="216" t="s">
        <v>33</v>
      </c>
      <c r="AX819" s="216" t="s">
        <v>75</v>
      </c>
      <c r="AY819" s="219" t="s">
        <v>160</v>
      </c>
    </row>
    <row r="820" spans="2:51" s="225" customFormat="1" ht="20.5" customHeight="1">
      <c r="B820" s="220"/>
      <c r="C820" s="395"/>
      <c r="D820" s="395"/>
      <c r="E820" s="396" t="s">
        <v>5</v>
      </c>
      <c r="F820" s="397" t="s">
        <v>913</v>
      </c>
      <c r="G820" s="398"/>
      <c r="H820" s="398"/>
      <c r="I820" s="398"/>
      <c r="J820" s="395"/>
      <c r="K820" s="399">
        <v>4.5</v>
      </c>
      <c r="L820" s="221"/>
      <c r="M820" s="221"/>
      <c r="N820" s="221"/>
      <c r="O820" s="221"/>
      <c r="P820" s="221"/>
      <c r="Q820" s="221"/>
      <c r="R820" s="224"/>
      <c r="T820" s="226"/>
      <c r="U820" s="221"/>
      <c r="V820" s="221"/>
      <c r="W820" s="221"/>
      <c r="X820" s="221"/>
      <c r="Y820" s="221"/>
      <c r="Z820" s="221"/>
      <c r="AA820" s="227"/>
      <c r="AT820" s="228" t="s">
        <v>168</v>
      </c>
      <c r="AU820" s="228" t="s">
        <v>114</v>
      </c>
      <c r="AV820" s="225" t="s">
        <v>114</v>
      </c>
      <c r="AW820" s="225" t="s">
        <v>33</v>
      </c>
      <c r="AX820" s="225" t="s">
        <v>75</v>
      </c>
      <c r="AY820" s="228" t="s">
        <v>160</v>
      </c>
    </row>
    <row r="821" spans="2:51" s="225" customFormat="1" ht="20.5" customHeight="1">
      <c r="B821" s="220"/>
      <c r="C821" s="395"/>
      <c r="D821" s="395"/>
      <c r="E821" s="396" t="s">
        <v>5</v>
      </c>
      <c r="F821" s="397" t="s">
        <v>914</v>
      </c>
      <c r="G821" s="398"/>
      <c r="H821" s="398"/>
      <c r="I821" s="398"/>
      <c r="J821" s="395"/>
      <c r="K821" s="399">
        <v>3.6</v>
      </c>
      <c r="L821" s="221"/>
      <c r="M821" s="221"/>
      <c r="N821" s="221"/>
      <c r="O821" s="221"/>
      <c r="P821" s="221"/>
      <c r="Q821" s="221"/>
      <c r="R821" s="224"/>
      <c r="T821" s="226"/>
      <c r="U821" s="221"/>
      <c r="V821" s="221"/>
      <c r="W821" s="221"/>
      <c r="X821" s="221"/>
      <c r="Y821" s="221"/>
      <c r="Z821" s="221"/>
      <c r="AA821" s="227"/>
      <c r="AT821" s="228" t="s">
        <v>168</v>
      </c>
      <c r="AU821" s="228" t="s">
        <v>114</v>
      </c>
      <c r="AV821" s="225" t="s">
        <v>114</v>
      </c>
      <c r="AW821" s="225" t="s">
        <v>33</v>
      </c>
      <c r="AX821" s="225" t="s">
        <v>75</v>
      </c>
      <c r="AY821" s="228" t="s">
        <v>160</v>
      </c>
    </row>
    <row r="822" spans="2:51" s="243" customFormat="1" ht="20.5" customHeight="1">
      <c r="B822" s="238"/>
      <c r="C822" s="405"/>
      <c r="D822" s="405"/>
      <c r="E822" s="406" t="s">
        <v>5</v>
      </c>
      <c r="F822" s="407" t="s">
        <v>197</v>
      </c>
      <c r="G822" s="408"/>
      <c r="H822" s="408"/>
      <c r="I822" s="408"/>
      <c r="J822" s="405"/>
      <c r="K822" s="409">
        <v>8.1</v>
      </c>
      <c r="L822" s="239"/>
      <c r="M822" s="239"/>
      <c r="N822" s="239"/>
      <c r="O822" s="239"/>
      <c r="P822" s="239"/>
      <c r="Q822" s="239"/>
      <c r="R822" s="242"/>
      <c r="T822" s="244"/>
      <c r="U822" s="239"/>
      <c r="V822" s="239"/>
      <c r="W822" s="239"/>
      <c r="X822" s="239"/>
      <c r="Y822" s="239"/>
      <c r="Z822" s="239"/>
      <c r="AA822" s="245"/>
      <c r="AT822" s="246" t="s">
        <v>168</v>
      </c>
      <c r="AU822" s="246" t="s">
        <v>114</v>
      </c>
      <c r="AV822" s="243" t="s">
        <v>175</v>
      </c>
      <c r="AW822" s="243" t="s">
        <v>33</v>
      </c>
      <c r="AX822" s="243" t="s">
        <v>75</v>
      </c>
      <c r="AY822" s="246" t="s">
        <v>160</v>
      </c>
    </row>
    <row r="823" spans="2:51" s="216" customFormat="1" ht="20.5" customHeight="1">
      <c r="B823" s="211"/>
      <c r="C823" s="388"/>
      <c r="D823" s="388"/>
      <c r="E823" s="389" t="s">
        <v>5</v>
      </c>
      <c r="F823" s="393" t="s">
        <v>665</v>
      </c>
      <c r="G823" s="394"/>
      <c r="H823" s="394"/>
      <c r="I823" s="394"/>
      <c r="J823" s="388"/>
      <c r="K823" s="392" t="s">
        <v>5</v>
      </c>
      <c r="L823" s="212"/>
      <c r="M823" s="212"/>
      <c r="N823" s="212"/>
      <c r="O823" s="212"/>
      <c r="P823" s="212"/>
      <c r="Q823" s="212"/>
      <c r="R823" s="215"/>
      <c r="T823" s="217"/>
      <c r="U823" s="212"/>
      <c r="V823" s="212"/>
      <c r="W823" s="212"/>
      <c r="X823" s="212"/>
      <c r="Y823" s="212"/>
      <c r="Z823" s="212"/>
      <c r="AA823" s="218"/>
      <c r="AT823" s="219" t="s">
        <v>168</v>
      </c>
      <c r="AU823" s="219" t="s">
        <v>114</v>
      </c>
      <c r="AV823" s="216" t="s">
        <v>83</v>
      </c>
      <c r="AW823" s="216" t="s">
        <v>33</v>
      </c>
      <c r="AX823" s="216" t="s">
        <v>75</v>
      </c>
      <c r="AY823" s="219" t="s">
        <v>160</v>
      </c>
    </row>
    <row r="824" spans="2:51" s="225" customFormat="1" ht="20.5" customHeight="1">
      <c r="B824" s="220"/>
      <c r="C824" s="395"/>
      <c r="D824" s="395"/>
      <c r="E824" s="396" t="s">
        <v>5</v>
      </c>
      <c r="F824" s="397" t="s">
        <v>915</v>
      </c>
      <c r="G824" s="398"/>
      <c r="H824" s="398"/>
      <c r="I824" s="398"/>
      <c r="J824" s="395"/>
      <c r="K824" s="399">
        <v>3.68</v>
      </c>
      <c r="L824" s="221"/>
      <c r="M824" s="221"/>
      <c r="N824" s="221"/>
      <c r="O824" s="221"/>
      <c r="P824" s="221"/>
      <c r="Q824" s="221"/>
      <c r="R824" s="224"/>
      <c r="T824" s="226"/>
      <c r="U824" s="221"/>
      <c r="V824" s="221"/>
      <c r="W824" s="221"/>
      <c r="X824" s="221"/>
      <c r="Y824" s="221"/>
      <c r="Z824" s="221"/>
      <c r="AA824" s="227"/>
      <c r="AT824" s="228" t="s">
        <v>168</v>
      </c>
      <c r="AU824" s="228" t="s">
        <v>114</v>
      </c>
      <c r="AV824" s="225" t="s">
        <v>114</v>
      </c>
      <c r="AW824" s="225" t="s">
        <v>33</v>
      </c>
      <c r="AX824" s="225" t="s">
        <v>75</v>
      </c>
      <c r="AY824" s="228" t="s">
        <v>160</v>
      </c>
    </row>
    <row r="825" spans="2:51" s="225" customFormat="1" ht="20.5" customHeight="1">
      <c r="B825" s="220"/>
      <c r="C825" s="395"/>
      <c r="D825" s="395"/>
      <c r="E825" s="396" t="s">
        <v>5</v>
      </c>
      <c r="F825" s="397" t="s">
        <v>916</v>
      </c>
      <c r="G825" s="398"/>
      <c r="H825" s="398"/>
      <c r="I825" s="398"/>
      <c r="J825" s="395"/>
      <c r="K825" s="399">
        <v>3.105</v>
      </c>
      <c r="L825" s="221"/>
      <c r="M825" s="221"/>
      <c r="N825" s="221"/>
      <c r="O825" s="221"/>
      <c r="P825" s="221"/>
      <c r="Q825" s="221"/>
      <c r="R825" s="224"/>
      <c r="T825" s="226"/>
      <c r="U825" s="221"/>
      <c r="V825" s="221"/>
      <c r="W825" s="221"/>
      <c r="X825" s="221"/>
      <c r="Y825" s="221"/>
      <c r="Z825" s="221"/>
      <c r="AA825" s="227"/>
      <c r="AT825" s="228" t="s">
        <v>168</v>
      </c>
      <c r="AU825" s="228" t="s">
        <v>114</v>
      </c>
      <c r="AV825" s="225" t="s">
        <v>114</v>
      </c>
      <c r="AW825" s="225" t="s">
        <v>33</v>
      </c>
      <c r="AX825" s="225" t="s">
        <v>75</v>
      </c>
      <c r="AY825" s="228" t="s">
        <v>160</v>
      </c>
    </row>
    <row r="826" spans="2:51" s="243" customFormat="1" ht="20.5" customHeight="1">
      <c r="B826" s="238"/>
      <c r="C826" s="405"/>
      <c r="D826" s="405"/>
      <c r="E826" s="406" t="s">
        <v>5</v>
      </c>
      <c r="F826" s="407" t="s">
        <v>197</v>
      </c>
      <c r="G826" s="408"/>
      <c r="H826" s="408"/>
      <c r="I826" s="408"/>
      <c r="J826" s="405"/>
      <c r="K826" s="409">
        <v>6.785</v>
      </c>
      <c r="L826" s="239"/>
      <c r="M826" s="239"/>
      <c r="N826" s="239"/>
      <c r="O826" s="239"/>
      <c r="P826" s="239"/>
      <c r="Q826" s="239"/>
      <c r="R826" s="242"/>
      <c r="T826" s="244"/>
      <c r="U826" s="239"/>
      <c r="V826" s="239"/>
      <c r="W826" s="239"/>
      <c r="X826" s="239"/>
      <c r="Y826" s="239"/>
      <c r="Z826" s="239"/>
      <c r="AA826" s="245"/>
      <c r="AT826" s="246" t="s">
        <v>168</v>
      </c>
      <c r="AU826" s="246" t="s">
        <v>114</v>
      </c>
      <c r="AV826" s="243" t="s">
        <v>175</v>
      </c>
      <c r="AW826" s="243" t="s">
        <v>33</v>
      </c>
      <c r="AX826" s="243" t="s">
        <v>75</v>
      </c>
      <c r="AY826" s="246" t="s">
        <v>160</v>
      </c>
    </row>
    <row r="827" spans="2:51" s="234" customFormat="1" ht="20.5" customHeight="1">
      <c r="B827" s="229"/>
      <c r="C827" s="400"/>
      <c r="D827" s="400"/>
      <c r="E827" s="401" t="s">
        <v>5</v>
      </c>
      <c r="F827" s="402" t="s">
        <v>170</v>
      </c>
      <c r="G827" s="403"/>
      <c r="H827" s="403"/>
      <c r="I827" s="403"/>
      <c r="J827" s="400"/>
      <c r="K827" s="404">
        <v>37.544</v>
      </c>
      <c r="L827" s="230"/>
      <c r="M827" s="230"/>
      <c r="N827" s="230"/>
      <c r="O827" s="230"/>
      <c r="P827" s="230"/>
      <c r="Q827" s="230"/>
      <c r="R827" s="233"/>
      <c r="T827" s="235"/>
      <c r="U827" s="230"/>
      <c r="V827" s="230"/>
      <c r="W827" s="230"/>
      <c r="X827" s="230"/>
      <c r="Y827" s="230"/>
      <c r="Z827" s="230"/>
      <c r="AA827" s="236"/>
      <c r="AT827" s="237" t="s">
        <v>168</v>
      </c>
      <c r="AU827" s="237" t="s">
        <v>114</v>
      </c>
      <c r="AV827" s="234" t="s">
        <v>165</v>
      </c>
      <c r="AW827" s="234" t="s">
        <v>33</v>
      </c>
      <c r="AX827" s="234" t="s">
        <v>83</v>
      </c>
      <c r="AY827" s="237" t="s">
        <v>160</v>
      </c>
    </row>
    <row r="828" spans="2:65" s="126" customFormat="1" ht="28.95" customHeight="1">
      <c r="B828" s="127"/>
      <c r="C828" s="383" t="s">
        <v>342</v>
      </c>
      <c r="D828" s="383" t="s">
        <v>161</v>
      </c>
      <c r="E828" s="384" t="s">
        <v>917</v>
      </c>
      <c r="F828" s="385" t="s">
        <v>918</v>
      </c>
      <c r="G828" s="385"/>
      <c r="H828" s="385"/>
      <c r="I828" s="385"/>
      <c r="J828" s="386" t="s">
        <v>182</v>
      </c>
      <c r="K828" s="387">
        <v>1.418</v>
      </c>
      <c r="L828" s="317">
        <v>0</v>
      </c>
      <c r="M828" s="317"/>
      <c r="N828" s="318">
        <f>ROUND(L828*K828,2)</f>
        <v>0</v>
      </c>
      <c r="O828" s="318"/>
      <c r="P828" s="318"/>
      <c r="Q828" s="318"/>
      <c r="R828" s="130"/>
      <c r="T828" s="207" t="s">
        <v>5</v>
      </c>
      <c r="U828" s="208" t="s">
        <v>40</v>
      </c>
      <c r="V828" s="128"/>
      <c r="W828" s="209">
        <f>V828*K828</f>
        <v>0</v>
      </c>
      <c r="X828" s="209">
        <v>2.234</v>
      </c>
      <c r="Y828" s="209">
        <f>X828*K828</f>
        <v>3.1678119999999996</v>
      </c>
      <c r="Z828" s="209">
        <v>0</v>
      </c>
      <c r="AA828" s="210">
        <f>Z828*K828</f>
        <v>0</v>
      </c>
      <c r="AR828" s="117" t="s">
        <v>165</v>
      </c>
      <c r="AT828" s="117" t="s">
        <v>161</v>
      </c>
      <c r="AU828" s="117" t="s">
        <v>114</v>
      </c>
      <c r="AY828" s="117" t="s">
        <v>160</v>
      </c>
      <c r="BE828" s="174">
        <f>IF(U828="základní",N828,0)</f>
        <v>0</v>
      </c>
      <c r="BF828" s="174">
        <f>IF(U828="snížená",N828,0)</f>
        <v>0</v>
      </c>
      <c r="BG828" s="174">
        <f>IF(U828="zákl. přenesená",N828,0)</f>
        <v>0</v>
      </c>
      <c r="BH828" s="174">
        <f>IF(U828="sníž. přenesená",N828,0)</f>
        <v>0</v>
      </c>
      <c r="BI828" s="174">
        <f>IF(U828="nulová",N828,0)</f>
        <v>0</v>
      </c>
      <c r="BJ828" s="117" t="s">
        <v>83</v>
      </c>
      <c r="BK828" s="174">
        <f>ROUND(L828*K828,2)</f>
        <v>0</v>
      </c>
      <c r="BL828" s="117" t="s">
        <v>165</v>
      </c>
      <c r="BM828" s="117" t="s">
        <v>919</v>
      </c>
    </row>
    <row r="829" spans="2:51" s="216" customFormat="1" ht="20.5" customHeight="1">
      <c r="B829" s="211"/>
      <c r="C829" s="388"/>
      <c r="D829" s="388"/>
      <c r="E829" s="389" t="s">
        <v>5</v>
      </c>
      <c r="F829" s="390" t="s">
        <v>191</v>
      </c>
      <c r="G829" s="391"/>
      <c r="H829" s="391"/>
      <c r="I829" s="391"/>
      <c r="J829" s="388"/>
      <c r="K829" s="392" t="s">
        <v>5</v>
      </c>
      <c r="L829" s="212"/>
      <c r="M829" s="212"/>
      <c r="N829" s="212"/>
      <c r="O829" s="212"/>
      <c r="P829" s="212"/>
      <c r="Q829" s="212"/>
      <c r="R829" s="215"/>
      <c r="T829" s="217"/>
      <c r="U829" s="212"/>
      <c r="V829" s="212"/>
      <c r="W829" s="212"/>
      <c r="X829" s="212"/>
      <c r="Y829" s="212"/>
      <c r="Z829" s="212"/>
      <c r="AA829" s="218"/>
      <c r="AT829" s="219" t="s">
        <v>168</v>
      </c>
      <c r="AU829" s="219" t="s">
        <v>114</v>
      </c>
      <c r="AV829" s="216" t="s">
        <v>83</v>
      </c>
      <c r="AW829" s="216" t="s">
        <v>33</v>
      </c>
      <c r="AX829" s="216" t="s">
        <v>75</v>
      </c>
      <c r="AY829" s="219" t="s">
        <v>160</v>
      </c>
    </row>
    <row r="830" spans="2:51" s="216" customFormat="1" ht="20.5" customHeight="1">
      <c r="B830" s="211"/>
      <c r="C830" s="388"/>
      <c r="D830" s="388"/>
      <c r="E830" s="389" t="s">
        <v>5</v>
      </c>
      <c r="F830" s="393" t="s">
        <v>920</v>
      </c>
      <c r="G830" s="394"/>
      <c r="H830" s="394"/>
      <c r="I830" s="394"/>
      <c r="J830" s="388"/>
      <c r="K830" s="392" t="s">
        <v>5</v>
      </c>
      <c r="L830" s="212"/>
      <c r="M830" s="212"/>
      <c r="N830" s="212"/>
      <c r="O830" s="212"/>
      <c r="P830" s="212"/>
      <c r="Q830" s="212"/>
      <c r="R830" s="215"/>
      <c r="T830" s="217"/>
      <c r="U830" s="212"/>
      <c r="V830" s="212"/>
      <c r="W830" s="212"/>
      <c r="X830" s="212"/>
      <c r="Y830" s="212"/>
      <c r="Z830" s="212"/>
      <c r="AA830" s="218"/>
      <c r="AT830" s="219" t="s">
        <v>168</v>
      </c>
      <c r="AU830" s="219" t="s">
        <v>114</v>
      </c>
      <c r="AV830" s="216" t="s">
        <v>83</v>
      </c>
      <c r="AW830" s="216" t="s">
        <v>33</v>
      </c>
      <c r="AX830" s="216" t="s">
        <v>75</v>
      </c>
      <c r="AY830" s="219" t="s">
        <v>160</v>
      </c>
    </row>
    <row r="831" spans="2:51" s="225" customFormat="1" ht="20.5" customHeight="1">
      <c r="B831" s="220"/>
      <c r="C831" s="395"/>
      <c r="D831" s="395"/>
      <c r="E831" s="396" t="s">
        <v>5</v>
      </c>
      <c r="F831" s="397" t="s">
        <v>921</v>
      </c>
      <c r="G831" s="398"/>
      <c r="H831" s="398"/>
      <c r="I831" s="398"/>
      <c r="J831" s="395"/>
      <c r="K831" s="399">
        <v>0.726</v>
      </c>
      <c r="L831" s="221"/>
      <c r="M831" s="221"/>
      <c r="N831" s="221"/>
      <c r="O831" s="221"/>
      <c r="P831" s="221"/>
      <c r="Q831" s="221"/>
      <c r="R831" s="224"/>
      <c r="T831" s="226"/>
      <c r="U831" s="221"/>
      <c r="V831" s="221"/>
      <c r="W831" s="221"/>
      <c r="X831" s="221"/>
      <c r="Y831" s="221"/>
      <c r="Z831" s="221"/>
      <c r="AA831" s="227"/>
      <c r="AT831" s="228" t="s">
        <v>168</v>
      </c>
      <c r="AU831" s="228" t="s">
        <v>114</v>
      </c>
      <c r="AV831" s="225" t="s">
        <v>114</v>
      </c>
      <c r="AW831" s="225" t="s">
        <v>33</v>
      </c>
      <c r="AX831" s="225" t="s">
        <v>75</v>
      </c>
      <c r="AY831" s="228" t="s">
        <v>160</v>
      </c>
    </row>
    <row r="832" spans="2:51" s="243" customFormat="1" ht="20.5" customHeight="1">
      <c r="B832" s="238"/>
      <c r="C832" s="405"/>
      <c r="D832" s="405"/>
      <c r="E832" s="406" t="s">
        <v>5</v>
      </c>
      <c r="F832" s="407" t="s">
        <v>197</v>
      </c>
      <c r="G832" s="408"/>
      <c r="H832" s="408"/>
      <c r="I832" s="408"/>
      <c r="J832" s="405"/>
      <c r="K832" s="409">
        <v>0.726</v>
      </c>
      <c r="L832" s="239"/>
      <c r="M832" s="239"/>
      <c r="N832" s="239"/>
      <c r="O832" s="239"/>
      <c r="P832" s="239"/>
      <c r="Q832" s="239"/>
      <c r="R832" s="242"/>
      <c r="T832" s="244"/>
      <c r="U832" s="239"/>
      <c r="V832" s="239"/>
      <c r="W832" s="239"/>
      <c r="X832" s="239"/>
      <c r="Y832" s="239"/>
      <c r="Z832" s="239"/>
      <c r="AA832" s="245"/>
      <c r="AT832" s="246" t="s">
        <v>168</v>
      </c>
      <c r="AU832" s="246" t="s">
        <v>114</v>
      </c>
      <c r="AV832" s="243" t="s">
        <v>175</v>
      </c>
      <c r="AW832" s="243" t="s">
        <v>33</v>
      </c>
      <c r="AX832" s="243" t="s">
        <v>75</v>
      </c>
      <c r="AY832" s="246" t="s">
        <v>160</v>
      </c>
    </row>
    <row r="833" spans="2:51" s="216" customFormat="1" ht="20.5" customHeight="1">
      <c r="B833" s="211"/>
      <c r="C833" s="388"/>
      <c r="D833" s="388"/>
      <c r="E833" s="389" t="s">
        <v>5</v>
      </c>
      <c r="F833" s="393" t="s">
        <v>211</v>
      </c>
      <c r="G833" s="394"/>
      <c r="H833" s="394"/>
      <c r="I833" s="394"/>
      <c r="J833" s="388"/>
      <c r="K833" s="392" t="s">
        <v>5</v>
      </c>
      <c r="L833" s="212"/>
      <c r="M833" s="212"/>
      <c r="N833" s="212"/>
      <c r="O833" s="212"/>
      <c r="P833" s="212"/>
      <c r="Q833" s="212"/>
      <c r="R833" s="215"/>
      <c r="T833" s="217"/>
      <c r="U833" s="212"/>
      <c r="V833" s="212"/>
      <c r="W833" s="212"/>
      <c r="X833" s="212"/>
      <c r="Y833" s="212"/>
      <c r="Z833" s="212"/>
      <c r="AA833" s="218"/>
      <c r="AT833" s="219" t="s">
        <v>168</v>
      </c>
      <c r="AU833" s="219" t="s">
        <v>114</v>
      </c>
      <c r="AV833" s="216" t="s">
        <v>83</v>
      </c>
      <c r="AW833" s="216" t="s">
        <v>33</v>
      </c>
      <c r="AX833" s="216" t="s">
        <v>75</v>
      </c>
      <c r="AY833" s="219" t="s">
        <v>160</v>
      </c>
    </row>
    <row r="834" spans="2:51" s="216" customFormat="1" ht="20.5" customHeight="1">
      <c r="B834" s="211"/>
      <c r="C834" s="388"/>
      <c r="D834" s="388"/>
      <c r="E834" s="389" t="s">
        <v>5</v>
      </c>
      <c r="F834" s="393" t="s">
        <v>922</v>
      </c>
      <c r="G834" s="394"/>
      <c r="H834" s="394"/>
      <c r="I834" s="394"/>
      <c r="J834" s="388"/>
      <c r="K834" s="392" t="s">
        <v>5</v>
      </c>
      <c r="L834" s="212"/>
      <c r="M834" s="212"/>
      <c r="N834" s="212"/>
      <c r="O834" s="212"/>
      <c r="P834" s="212"/>
      <c r="Q834" s="212"/>
      <c r="R834" s="215"/>
      <c r="T834" s="217"/>
      <c r="U834" s="212"/>
      <c r="V834" s="212"/>
      <c r="W834" s="212"/>
      <c r="X834" s="212"/>
      <c r="Y834" s="212"/>
      <c r="Z834" s="212"/>
      <c r="AA834" s="218"/>
      <c r="AT834" s="219" t="s">
        <v>168</v>
      </c>
      <c r="AU834" s="219" t="s">
        <v>114</v>
      </c>
      <c r="AV834" s="216" t="s">
        <v>83</v>
      </c>
      <c r="AW834" s="216" t="s">
        <v>33</v>
      </c>
      <c r="AX834" s="216" t="s">
        <v>75</v>
      </c>
      <c r="AY834" s="219" t="s">
        <v>160</v>
      </c>
    </row>
    <row r="835" spans="2:51" s="225" customFormat="1" ht="20.5" customHeight="1">
      <c r="B835" s="220"/>
      <c r="C835" s="395"/>
      <c r="D835" s="395"/>
      <c r="E835" s="396" t="s">
        <v>5</v>
      </c>
      <c r="F835" s="397" t="s">
        <v>923</v>
      </c>
      <c r="G835" s="398"/>
      <c r="H835" s="398"/>
      <c r="I835" s="398"/>
      <c r="J835" s="395"/>
      <c r="K835" s="399">
        <v>0.121</v>
      </c>
      <c r="L835" s="221"/>
      <c r="M835" s="221"/>
      <c r="N835" s="221"/>
      <c r="O835" s="221"/>
      <c r="P835" s="221"/>
      <c r="Q835" s="221"/>
      <c r="R835" s="224"/>
      <c r="T835" s="226"/>
      <c r="U835" s="221"/>
      <c r="V835" s="221"/>
      <c r="W835" s="221"/>
      <c r="X835" s="221"/>
      <c r="Y835" s="221"/>
      <c r="Z835" s="221"/>
      <c r="AA835" s="227"/>
      <c r="AT835" s="228" t="s">
        <v>168</v>
      </c>
      <c r="AU835" s="228" t="s">
        <v>114</v>
      </c>
      <c r="AV835" s="225" t="s">
        <v>114</v>
      </c>
      <c r="AW835" s="225" t="s">
        <v>33</v>
      </c>
      <c r="AX835" s="225" t="s">
        <v>75</v>
      </c>
      <c r="AY835" s="228" t="s">
        <v>160</v>
      </c>
    </row>
    <row r="836" spans="2:51" s="216" customFormat="1" ht="20.5" customHeight="1">
      <c r="B836" s="211"/>
      <c r="C836" s="388"/>
      <c r="D836" s="388"/>
      <c r="E836" s="389" t="s">
        <v>5</v>
      </c>
      <c r="F836" s="393" t="s">
        <v>665</v>
      </c>
      <c r="G836" s="394"/>
      <c r="H836" s="394"/>
      <c r="I836" s="394"/>
      <c r="J836" s="388"/>
      <c r="K836" s="392" t="s">
        <v>5</v>
      </c>
      <c r="L836" s="212"/>
      <c r="M836" s="212"/>
      <c r="N836" s="212"/>
      <c r="O836" s="212"/>
      <c r="P836" s="212"/>
      <c r="Q836" s="212"/>
      <c r="R836" s="215"/>
      <c r="T836" s="217"/>
      <c r="U836" s="212"/>
      <c r="V836" s="212"/>
      <c r="W836" s="212"/>
      <c r="X836" s="212"/>
      <c r="Y836" s="212"/>
      <c r="Z836" s="212"/>
      <c r="AA836" s="218"/>
      <c r="AT836" s="219" t="s">
        <v>168</v>
      </c>
      <c r="AU836" s="219" t="s">
        <v>114</v>
      </c>
      <c r="AV836" s="216" t="s">
        <v>83</v>
      </c>
      <c r="AW836" s="216" t="s">
        <v>33</v>
      </c>
      <c r="AX836" s="216" t="s">
        <v>75</v>
      </c>
      <c r="AY836" s="219" t="s">
        <v>160</v>
      </c>
    </row>
    <row r="837" spans="2:51" s="216" customFormat="1" ht="20.5" customHeight="1">
      <c r="B837" s="211"/>
      <c r="C837" s="388"/>
      <c r="D837" s="388"/>
      <c r="E837" s="389" t="s">
        <v>5</v>
      </c>
      <c r="F837" s="393" t="s">
        <v>924</v>
      </c>
      <c r="G837" s="394"/>
      <c r="H837" s="394"/>
      <c r="I837" s="394"/>
      <c r="J837" s="388"/>
      <c r="K837" s="392" t="s">
        <v>5</v>
      </c>
      <c r="L837" s="212"/>
      <c r="M837" s="212"/>
      <c r="N837" s="212"/>
      <c r="O837" s="212"/>
      <c r="P837" s="212"/>
      <c r="Q837" s="212"/>
      <c r="R837" s="215"/>
      <c r="T837" s="217"/>
      <c r="U837" s="212"/>
      <c r="V837" s="212"/>
      <c r="W837" s="212"/>
      <c r="X837" s="212"/>
      <c r="Y837" s="212"/>
      <c r="Z837" s="212"/>
      <c r="AA837" s="218"/>
      <c r="AT837" s="219" t="s">
        <v>168</v>
      </c>
      <c r="AU837" s="219" t="s">
        <v>114</v>
      </c>
      <c r="AV837" s="216" t="s">
        <v>83</v>
      </c>
      <c r="AW837" s="216" t="s">
        <v>33</v>
      </c>
      <c r="AX837" s="216" t="s">
        <v>75</v>
      </c>
      <c r="AY837" s="219" t="s">
        <v>160</v>
      </c>
    </row>
    <row r="838" spans="2:51" s="225" customFormat="1" ht="20.5" customHeight="1">
      <c r="B838" s="220"/>
      <c r="C838" s="395"/>
      <c r="D838" s="395"/>
      <c r="E838" s="396" t="s">
        <v>5</v>
      </c>
      <c r="F838" s="397" t="s">
        <v>923</v>
      </c>
      <c r="G838" s="398"/>
      <c r="H838" s="398"/>
      <c r="I838" s="398"/>
      <c r="J838" s="395"/>
      <c r="K838" s="399">
        <v>0.121</v>
      </c>
      <c r="L838" s="221"/>
      <c r="M838" s="221"/>
      <c r="N838" s="221"/>
      <c r="O838" s="221"/>
      <c r="P838" s="221"/>
      <c r="Q838" s="221"/>
      <c r="R838" s="224"/>
      <c r="T838" s="226"/>
      <c r="U838" s="221"/>
      <c r="V838" s="221"/>
      <c r="W838" s="221"/>
      <c r="X838" s="221"/>
      <c r="Y838" s="221"/>
      <c r="Z838" s="221"/>
      <c r="AA838" s="227"/>
      <c r="AT838" s="228" t="s">
        <v>168</v>
      </c>
      <c r="AU838" s="228" t="s">
        <v>114</v>
      </c>
      <c r="AV838" s="225" t="s">
        <v>114</v>
      </c>
      <c r="AW838" s="225" t="s">
        <v>33</v>
      </c>
      <c r="AX838" s="225" t="s">
        <v>75</v>
      </c>
      <c r="AY838" s="228" t="s">
        <v>160</v>
      </c>
    </row>
    <row r="839" spans="2:51" s="243" customFormat="1" ht="20.5" customHeight="1">
      <c r="B839" s="238"/>
      <c r="C839" s="405"/>
      <c r="D839" s="405"/>
      <c r="E839" s="406" t="s">
        <v>5</v>
      </c>
      <c r="F839" s="407" t="s">
        <v>197</v>
      </c>
      <c r="G839" s="408"/>
      <c r="H839" s="408"/>
      <c r="I839" s="408"/>
      <c r="J839" s="405"/>
      <c r="K839" s="409">
        <v>0.242</v>
      </c>
      <c r="L839" s="239"/>
      <c r="M839" s="239"/>
      <c r="N839" s="239"/>
      <c r="O839" s="239"/>
      <c r="P839" s="239"/>
      <c r="Q839" s="239"/>
      <c r="R839" s="242"/>
      <c r="T839" s="244"/>
      <c r="U839" s="239"/>
      <c r="V839" s="239"/>
      <c r="W839" s="239"/>
      <c r="X839" s="239"/>
      <c r="Y839" s="239"/>
      <c r="Z839" s="239"/>
      <c r="AA839" s="245"/>
      <c r="AT839" s="246" t="s">
        <v>168</v>
      </c>
      <c r="AU839" s="246" t="s">
        <v>114</v>
      </c>
      <c r="AV839" s="243" t="s">
        <v>175</v>
      </c>
      <c r="AW839" s="243" t="s">
        <v>33</v>
      </c>
      <c r="AX839" s="243" t="s">
        <v>75</v>
      </c>
      <c r="AY839" s="246" t="s">
        <v>160</v>
      </c>
    </row>
    <row r="840" spans="2:51" s="216" customFormat="1" ht="20.5" customHeight="1">
      <c r="B840" s="211"/>
      <c r="C840" s="388"/>
      <c r="D840" s="388"/>
      <c r="E840" s="389" t="s">
        <v>5</v>
      </c>
      <c r="F840" s="393" t="s">
        <v>925</v>
      </c>
      <c r="G840" s="394"/>
      <c r="H840" s="394"/>
      <c r="I840" s="394"/>
      <c r="J840" s="388"/>
      <c r="K840" s="392" t="s">
        <v>5</v>
      </c>
      <c r="L840" s="212"/>
      <c r="M840" s="212"/>
      <c r="N840" s="212"/>
      <c r="O840" s="212"/>
      <c r="P840" s="212"/>
      <c r="Q840" s="212"/>
      <c r="R840" s="215"/>
      <c r="T840" s="217"/>
      <c r="U840" s="212"/>
      <c r="V840" s="212"/>
      <c r="W840" s="212"/>
      <c r="X840" s="212"/>
      <c r="Y840" s="212"/>
      <c r="Z840" s="212"/>
      <c r="AA840" s="218"/>
      <c r="AT840" s="219" t="s">
        <v>168</v>
      </c>
      <c r="AU840" s="219" t="s">
        <v>114</v>
      </c>
      <c r="AV840" s="216" t="s">
        <v>83</v>
      </c>
      <c r="AW840" s="216" t="s">
        <v>33</v>
      </c>
      <c r="AX840" s="216" t="s">
        <v>75</v>
      </c>
      <c r="AY840" s="219" t="s">
        <v>160</v>
      </c>
    </row>
    <row r="841" spans="2:51" s="225" customFormat="1" ht="20.5" customHeight="1">
      <c r="B841" s="220"/>
      <c r="C841" s="395"/>
      <c r="D841" s="395"/>
      <c r="E841" s="396" t="s">
        <v>5</v>
      </c>
      <c r="F841" s="397" t="s">
        <v>926</v>
      </c>
      <c r="G841" s="398"/>
      <c r="H841" s="398"/>
      <c r="I841" s="398"/>
      <c r="J841" s="395"/>
      <c r="K841" s="399">
        <v>0.45</v>
      </c>
      <c r="L841" s="221"/>
      <c r="M841" s="221"/>
      <c r="N841" s="221"/>
      <c r="O841" s="221"/>
      <c r="P841" s="221"/>
      <c r="Q841" s="221"/>
      <c r="R841" s="224"/>
      <c r="T841" s="226"/>
      <c r="U841" s="221"/>
      <c r="V841" s="221"/>
      <c r="W841" s="221"/>
      <c r="X841" s="221"/>
      <c r="Y841" s="221"/>
      <c r="Z841" s="221"/>
      <c r="AA841" s="227"/>
      <c r="AT841" s="228" t="s">
        <v>168</v>
      </c>
      <c r="AU841" s="228" t="s">
        <v>114</v>
      </c>
      <c r="AV841" s="225" t="s">
        <v>114</v>
      </c>
      <c r="AW841" s="225" t="s">
        <v>33</v>
      </c>
      <c r="AX841" s="225" t="s">
        <v>75</v>
      </c>
      <c r="AY841" s="228" t="s">
        <v>160</v>
      </c>
    </row>
    <row r="842" spans="2:51" s="243" customFormat="1" ht="20.5" customHeight="1">
      <c r="B842" s="238"/>
      <c r="C842" s="405"/>
      <c r="D842" s="405"/>
      <c r="E842" s="406" t="s">
        <v>5</v>
      </c>
      <c r="F842" s="407" t="s">
        <v>197</v>
      </c>
      <c r="G842" s="408"/>
      <c r="H842" s="408"/>
      <c r="I842" s="408"/>
      <c r="J842" s="405"/>
      <c r="K842" s="409">
        <v>0.45</v>
      </c>
      <c r="L842" s="239"/>
      <c r="M842" s="239"/>
      <c r="N842" s="239"/>
      <c r="O842" s="239"/>
      <c r="P842" s="239"/>
      <c r="Q842" s="239"/>
      <c r="R842" s="242"/>
      <c r="T842" s="244"/>
      <c r="U842" s="239"/>
      <c r="V842" s="239"/>
      <c r="W842" s="239"/>
      <c r="X842" s="239"/>
      <c r="Y842" s="239"/>
      <c r="Z842" s="239"/>
      <c r="AA842" s="245"/>
      <c r="AT842" s="246" t="s">
        <v>168</v>
      </c>
      <c r="AU842" s="246" t="s">
        <v>114</v>
      </c>
      <c r="AV842" s="243" t="s">
        <v>175</v>
      </c>
      <c r="AW842" s="243" t="s">
        <v>33</v>
      </c>
      <c r="AX842" s="243" t="s">
        <v>75</v>
      </c>
      <c r="AY842" s="246" t="s">
        <v>160</v>
      </c>
    </row>
    <row r="843" spans="2:51" s="234" customFormat="1" ht="20.5" customHeight="1">
      <c r="B843" s="229"/>
      <c r="C843" s="400"/>
      <c r="D843" s="400"/>
      <c r="E843" s="401" t="s">
        <v>5</v>
      </c>
      <c r="F843" s="402" t="s">
        <v>170</v>
      </c>
      <c r="G843" s="403"/>
      <c r="H843" s="403"/>
      <c r="I843" s="403"/>
      <c r="J843" s="400"/>
      <c r="K843" s="404">
        <v>1.418</v>
      </c>
      <c r="L843" s="230"/>
      <c r="M843" s="230"/>
      <c r="N843" s="230"/>
      <c r="O843" s="230"/>
      <c r="P843" s="230"/>
      <c r="Q843" s="230"/>
      <c r="R843" s="233"/>
      <c r="T843" s="235"/>
      <c r="U843" s="230"/>
      <c r="V843" s="230"/>
      <c r="W843" s="230"/>
      <c r="X843" s="230"/>
      <c r="Y843" s="230"/>
      <c r="Z843" s="230"/>
      <c r="AA843" s="236"/>
      <c r="AT843" s="237" t="s">
        <v>168</v>
      </c>
      <c r="AU843" s="237" t="s">
        <v>114</v>
      </c>
      <c r="AV843" s="234" t="s">
        <v>165</v>
      </c>
      <c r="AW843" s="234" t="s">
        <v>33</v>
      </c>
      <c r="AX843" s="234" t="s">
        <v>83</v>
      </c>
      <c r="AY843" s="237" t="s">
        <v>160</v>
      </c>
    </row>
    <row r="844" spans="2:65" s="126" customFormat="1" ht="28.95" customHeight="1">
      <c r="B844" s="127"/>
      <c r="C844" s="383" t="s">
        <v>350</v>
      </c>
      <c r="D844" s="383" t="s">
        <v>161</v>
      </c>
      <c r="E844" s="384" t="s">
        <v>927</v>
      </c>
      <c r="F844" s="385" t="s">
        <v>928</v>
      </c>
      <c r="G844" s="385"/>
      <c r="H844" s="385"/>
      <c r="I844" s="385"/>
      <c r="J844" s="386" t="s">
        <v>164</v>
      </c>
      <c r="K844" s="387">
        <v>7.12</v>
      </c>
      <c r="L844" s="317">
        <v>0</v>
      </c>
      <c r="M844" s="317"/>
      <c r="N844" s="318">
        <f>ROUND(L844*K844,2)</f>
        <v>0</v>
      </c>
      <c r="O844" s="318"/>
      <c r="P844" s="318"/>
      <c r="Q844" s="318"/>
      <c r="R844" s="130"/>
      <c r="T844" s="207" t="s">
        <v>5</v>
      </c>
      <c r="U844" s="208" t="s">
        <v>40</v>
      </c>
      <c r="V844" s="128"/>
      <c r="W844" s="209">
        <f>V844*K844</f>
        <v>0</v>
      </c>
      <c r="X844" s="209">
        <v>0.00632</v>
      </c>
      <c r="Y844" s="209">
        <f>X844*K844</f>
        <v>0.0449984</v>
      </c>
      <c r="Z844" s="209">
        <v>0</v>
      </c>
      <c r="AA844" s="210">
        <f>Z844*K844</f>
        <v>0</v>
      </c>
      <c r="AR844" s="117" t="s">
        <v>165</v>
      </c>
      <c r="AT844" s="117" t="s">
        <v>161</v>
      </c>
      <c r="AU844" s="117" t="s">
        <v>114</v>
      </c>
      <c r="AY844" s="117" t="s">
        <v>160</v>
      </c>
      <c r="BE844" s="174">
        <f>IF(U844="základní",N844,0)</f>
        <v>0</v>
      </c>
      <c r="BF844" s="174">
        <f>IF(U844="snížená",N844,0)</f>
        <v>0</v>
      </c>
      <c r="BG844" s="174">
        <f>IF(U844="zákl. přenesená",N844,0)</f>
        <v>0</v>
      </c>
      <c r="BH844" s="174">
        <f>IF(U844="sníž. přenesená",N844,0)</f>
        <v>0</v>
      </c>
      <c r="BI844" s="174">
        <f>IF(U844="nulová",N844,0)</f>
        <v>0</v>
      </c>
      <c r="BJ844" s="117" t="s">
        <v>83</v>
      </c>
      <c r="BK844" s="174">
        <f>ROUND(L844*K844,2)</f>
        <v>0</v>
      </c>
      <c r="BL844" s="117" t="s">
        <v>165</v>
      </c>
      <c r="BM844" s="117" t="s">
        <v>929</v>
      </c>
    </row>
    <row r="845" spans="2:51" s="216" customFormat="1" ht="20.5" customHeight="1">
      <c r="B845" s="211"/>
      <c r="C845" s="388"/>
      <c r="D845" s="388"/>
      <c r="E845" s="389" t="s">
        <v>5</v>
      </c>
      <c r="F845" s="390" t="s">
        <v>191</v>
      </c>
      <c r="G845" s="391"/>
      <c r="H845" s="391"/>
      <c r="I845" s="391"/>
      <c r="J845" s="388"/>
      <c r="K845" s="392" t="s">
        <v>5</v>
      </c>
      <c r="L845" s="212"/>
      <c r="M845" s="212"/>
      <c r="N845" s="212"/>
      <c r="O845" s="212"/>
      <c r="P845" s="212"/>
      <c r="Q845" s="212"/>
      <c r="R845" s="215"/>
      <c r="T845" s="217"/>
      <c r="U845" s="212"/>
      <c r="V845" s="212"/>
      <c r="W845" s="212"/>
      <c r="X845" s="212"/>
      <c r="Y845" s="212"/>
      <c r="Z845" s="212"/>
      <c r="AA845" s="218"/>
      <c r="AT845" s="219" t="s">
        <v>168</v>
      </c>
      <c r="AU845" s="219" t="s">
        <v>114</v>
      </c>
      <c r="AV845" s="216" t="s">
        <v>83</v>
      </c>
      <c r="AW845" s="216" t="s">
        <v>33</v>
      </c>
      <c r="AX845" s="216" t="s">
        <v>75</v>
      </c>
      <c r="AY845" s="219" t="s">
        <v>160</v>
      </c>
    </row>
    <row r="846" spans="2:51" s="216" customFormat="1" ht="20.5" customHeight="1">
      <c r="B846" s="211"/>
      <c r="C846" s="388"/>
      <c r="D846" s="388"/>
      <c r="E846" s="389" t="s">
        <v>5</v>
      </c>
      <c r="F846" s="393" t="s">
        <v>920</v>
      </c>
      <c r="G846" s="394"/>
      <c r="H846" s="394"/>
      <c r="I846" s="394"/>
      <c r="J846" s="388"/>
      <c r="K846" s="392" t="s">
        <v>5</v>
      </c>
      <c r="L846" s="212"/>
      <c r="M846" s="212"/>
      <c r="N846" s="212"/>
      <c r="O846" s="212"/>
      <c r="P846" s="212"/>
      <c r="Q846" s="212"/>
      <c r="R846" s="215"/>
      <c r="T846" s="217"/>
      <c r="U846" s="212"/>
      <c r="V846" s="212"/>
      <c r="W846" s="212"/>
      <c r="X846" s="212"/>
      <c r="Y846" s="212"/>
      <c r="Z846" s="212"/>
      <c r="AA846" s="218"/>
      <c r="AT846" s="219" t="s">
        <v>168</v>
      </c>
      <c r="AU846" s="219" t="s">
        <v>114</v>
      </c>
      <c r="AV846" s="216" t="s">
        <v>83</v>
      </c>
      <c r="AW846" s="216" t="s">
        <v>33</v>
      </c>
      <c r="AX846" s="216" t="s">
        <v>75</v>
      </c>
      <c r="AY846" s="219" t="s">
        <v>160</v>
      </c>
    </row>
    <row r="847" spans="2:51" s="225" customFormat="1" ht="20.5" customHeight="1">
      <c r="B847" s="220"/>
      <c r="C847" s="395"/>
      <c r="D847" s="395"/>
      <c r="E847" s="396" t="s">
        <v>5</v>
      </c>
      <c r="F847" s="397" t="s">
        <v>930</v>
      </c>
      <c r="G847" s="398"/>
      <c r="H847" s="398"/>
      <c r="I847" s="398"/>
      <c r="J847" s="395"/>
      <c r="K847" s="399">
        <v>2.64</v>
      </c>
      <c r="L847" s="221"/>
      <c r="M847" s="221"/>
      <c r="N847" s="221"/>
      <c r="O847" s="221"/>
      <c r="P847" s="221"/>
      <c r="Q847" s="221"/>
      <c r="R847" s="224"/>
      <c r="T847" s="226"/>
      <c r="U847" s="221"/>
      <c r="V847" s="221"/>
      <c r="W847" s="221"/>
      <c r="X847" s="221"/>
      <c r="Y847" s="221"/>
      <c r="Z847" s="221"/>
      <c r="AA847" s="227"/>
      <c r="AT847" s="228" t="s">
        <v>168</v>
      </c>
      <c r="AU847" s="228" t="s">
        <v>114</v>
      </c>
      <c r="AV847" s="225" t="s">
        <v>114</v>
      </c>
      <c r="AW847" s="225" t="s">
        <v>33</v>
      </c>
      <c r="AX847" s="225" t="s">
        <v>75</v>
      </c>
      <c r="AY847" s="228" t="s">
        <v>160</v>
      </c>
    </row>
    <row r="848" spans="2:51" s="243" customFormat="1" ht="20.5" customHeight="1">
      <c r="B848" s="238"/>
      <c r="C848" s="405"/>
      <c r="D848" s="405"/>
      <c r="E848" s="406" t="s">
        <v>5</v>
      </c>
      <c r="F848" s="407" t="s">
        <v>197</v>
      </c>
      <c r="G848" s="408"/>
      <c r="H848" s="408"/>
      <c r="I848" s="408"/>
      <c r="J848" s="405"/>
      <c r="K848" s="409">
        <v>2.64</v>
      </c>
      <c r="L848" s="239"/>
      <c r="M848" s="239"/>
      <c r="N848" s="239"/>
      <c r="O848" s="239"/>
      <c r="P848" s="239"/>
      <c r="Q848" s="239"/>
      <c r="R848" s="242"/>
      <c r="T848" s="244"/>
      <c r="U848" s="239"/>
      <c r="V848" s="239"/>
      <c r="W848" s="239"/>
      <c r="X848" s="239"/>
      <c r="Y848" s="239"/>
      <c r="Z848" s="239"/>
      <c r="AA848" s="245"/>
      <c r="AT848" s="246" t="s">
        <v>168</v>
      </c>
      <c r="AU848" s="246" t="s">
        <v>114</v>
      </c>
      <c r="AV848" s="243" t="s">
        <v>175</v>
      </c>
      <c r="AW848" s="243" t="s">
        <v>33</v>
      </c>
      <c r="AX848" s="243" t="s">
        <v>75</v>
      </c>
      <c r="AY848" s="246" t="s">
        <v>160</v>
      </c>
    </row>
    <row r="849" spans="2:51" s="216" customFormat="1" ht="20.5" customHeight="1">
      <c r="B849" s="211"/>
      <c r="C849" s="388"/>
      <c r="D849" s="388"/>
      <c r="E849" s="389" t="s">
        <v>5</v>
      </c>
      <c r="F849" s="393" t="s">
        <v>211</v>
      </c>
      <c r="G849" s="394"/>
      <c r="H849" s="394"/>
      <c r="I849" s="394"/>
      <c r="J849" s="388"/>
      <c r="K849" s="392" t="s">
        <v>5</v>
      </c>
      <c r="L849" s="212"/>
      <c r="M849" s="212"/>
      <c r="N849" s="212"/>
      <c r="O849" s="212"/>
      <c r="P849" s="212"/>
      <c r="Q849" s="212"/>
      <c r="R849" s="215"/>
      <c r="T849" s="217"/>
      <c r="U849" s="212"/>
      <c r="V849" s="212"/>
      <c r="W849" s="212"/>
      <c r="X849" s="212"/>
      <c r="Y849" s="212"/>
      <c r="Z849" s="212"/>
      <c r="AA849" s="218"/>
      <c r="AT849" s="219" t="s">
        <v>168</v>
      </c>
      <c r="AU849" s="219" t="s">
        <v>114</v>
      </c>
      <c r="AV849" s="216" t="s">
        <v>83</v>
      </c>
      <c r="AW849" s="216" t="s">
        <v>33</v>
      </c>
      <c r="AX849" s="216" t="s">
        <v>75</v>
      </c>
      <c r="AY849" s="219" t="s">
        <v>160</v>
      </c>
    </row>
    <row r="850" spans="2:51" s="216" customFormat="1" ht="20.5" customHeight="1">
      <c r="B850" s="211"/>
      <c r="C850" s="388"/>
      <c r="D850" s="388"/>
      <c r="E850" s="389" t="s">
        <v>5</v>
      </c>
      <c r="F850" s="393" t="s">
        <v>922</v>
      </c>
      <c r="G850" s="394"/>
      <c r="H850" s="394"/>
      <c r="I850" s="394"/>
      <c r="J850" s="388"/>
      <c r="K850" s="392" t="s">
        <v>5</v>
      </c>
      <c r="L850" s="212"/>
      <c r="M850" s="212"/>
      <c r="N850" s="212"/>
      <c r="O850" s="212"/>
      <c r="P850" s="212"/>
      <c r="Q850" s="212"/>
      <c r="R850" s="215"/>
      <c r="T850" s="217"/>
      <c r="U850" s="212"/>
      <c r="V850" s="212"/>
      <c r="W850" s="212"/>
      <c r="X850" s="212"/>
      <c r="Y850" s="212"/>
      <c r="Z850" s="212"/>
      <c r="AA850" s="218"/>
      <c r="AT850" s="219" t="s">
        <v>168</v>
      </c>
      <c r="AU850" s="219" t="s">
        <v>114</v>
      </c>
      <c r="AV850" s="216" t="s">
        <v>83</v>
      </c>
      <c r="AW850" s="216" t="s">
        <v>33</v>
      </c>
      <c r="AX850" s="216" t="s">
        <v>75</v>
      </c>
      <c r="AY850" s="219" t="s">
        <v>160</v>
      </c>
    </row>
    <row r="851" spans="2:51" s="225" customFormat="1" ht="20.5" customHeight="1">
      <c r="B851" s="220"/>
      <c r="C851" s="395"/>
      <c r="D851" s="395"/>
      <c r="E851" s="396" t="s">
        <v>5</v>
      </c>
      <c r="F851" s="397" t="s">
        <v>931</v>
      </c>
      <c r="G851" s="398"/>
      <c r="H851" s="398"/>
      <c r="I851" s="398"/>
      <c r="J851" s="395"/>
      <c r="K851" s="399">
        <v>0.44</v>
      </c>
      <c r="L851" s="221"/>
      <c r="M851" s="221"/>
      <c r="N851" s="221"/>
      <c r="O851" s="221"/>
      <c r="P851" s="221"/>
      <c r="Q851" s="221"/>
      <c r="R851" s="224"/>
      <c r="T851" s="226"/>
      <c r="U851" s="221"/>
      <c r="V851" s="221"/>
      <c r="W851" s="221"/>
      <c r="X851" s="221"/>
      <c r="Y851" s="221"/>
      <c r="Z851" s="221"/>
      <c r="AA851" s="227"/>
      <c r="AT851" s="228" t="s">
        <v>168</v>
      </c>
      <c r="AU851" s="228" t="s">
        <v>114</v>
      </c>
      <c r="AV851" s="225" t="s">
        <v>114</v>
      </c>
      <c r="AW851" s="225" t="s">
        <v>33</v>
      </c>
      <c r="AX851" s="225" t="s">
        <v>75</v>
      </c>
      <c r="AY851" s="228" t="s">
        <v>160</v>
      </c>
    </row>
    <row r="852" spans="2:51" s="216" customFormat="1" ht="20.5" customHeight="1">
      <c r="B852" s="211"/>
      <c r="C852" s="388"/>
      <c r="D852" s="388"/>
      <c r="E852" s="389" t="s">
        <v>5</v>
      </c>
      <c r="F852" s="393" t="s">
        <v>665</v>
      </c>
      <c r="G852" s="394"/>
      <c r="H852" s="394"/>
      <c r="I852" s="394"/>
      <c r="J852" s="388"/>
      <c r="K852" s="392" t="s">
        <v>5</v>
      </c>
      <c r="L852" s="212"/>
      <c r="M852" s="212"/>
      <c r="N852" s="212"/>
      <c r="O852" s="212"/>
      <c r="P852" s="212"/>
      <c r="Q852" s="212"/>
      <c r="R852" s="215"/>
      <c r="T852" s="217"/>
      <c r="U852" s="212"/>
      <c r="V852" s="212"/>
      <c r="W852" s="212"/>
      <c r="X852" s="212"/>
      <c r="Y852" s="212"/>
      <c r="Z852" s="212"/>
      <c r="AA852" s="218"/>
      <c r="AT852" s="219" t="s">
        <v>168</v>
      </c>
      <c r="AU852" s="219" t="s">
        <v>114</v>
      </c>
      <c r="AV852" s="216" t="s">
        <v>83</v>
      </c>
      <c r="AW852" s="216" t="s">
        <v>33</v>
      </c>
      <c r="AX852" s="216" t="s">
        <v>75</v>
      </c>
      <c r="AY852" s="219" t="s">
        <v>160</v>
      </c>
    </row>
    <row r="853" spans="2:51" s="216" customFormat="1" ht="20.5" customHeight="1">
      <c r="B853" s="211"/>
      <c r="C853" s="388"/>
      <c r="D853" s="388"/>
      <c r="E853" s="389" t="s">
        <v>5</v>
      </c>
      <c r="F853" s="393" t="s">
        <v>924</v>
      </c>
      <c r="G853" s="394"/>
      <c r="H853" s="394"/>
      <c r="I853" s="394"/>
      <c r="J853" s="388"/>
      <c r="K853" s="392" t="s">
        <v>5</v>
      </c>
      <c r="L853" s="212"/>
      <c r="M853" s="212"/>
      <c r="N853" s="212"/>
      <c r="O853" s="212"/>
      <c r="P853" s="212"/>
      <c r="Q853" s="212"/>
      <c r="R853" s="215"/>
      <c r="T853" s="217"/>
      <c r="U853" s="212"/>
      <c r="V853" s="212"/>
      <c r="W853" s="212"/>
      <c r="X853" s="212"/>
      <c r="Y853" s="212"/>
      <c r="Z853" s="212"/>
      <c r="AA853" s="218"/>
      <c r="AT853" s="219" t="s">
        <v>168</v>
      </c>
      <c r="AU853" s="219" t="s">
        <v>114</v>
      </c>
      <c r="AV853" s="216" t="s">
        <v>83</v>
      </c>
      <c r="AW853" s="216" t="s">
        <v>33</v>
      </c>
      <c r="AX853" s="216" t="s">
        <v>75</v>
      </c>
      <c r="AY853" s="219" t="s">
        <v>160</v>
      </c>
    </row>
    <row r="854" spans="2:51" s="225" customFormat="1" ht="20.5" customHeight="1">
      <c r="B854" s="220"/>
      <c r="C854" s="395"/>
      <c r="D854" s="395"/>
      <c r="E854" s="396" t="s">
        <v>5</v>
      </c>
      <c r="F854" s="397" t="s">
        <v>931</v>
      </c>
      <c r="G854" s="398"/>
      <c r="H854" s="398"/>
      <c r="I854" s="398"/>
      <c r="J854" s="395"/>
      <c r="K854" s="399">
        <v>0.44</v>
      </c>
      <c r="L854" s="221"/>
      <c r="M854" s="221"/>
      <c r="N854" s="221"/>
      <c r="O854" s="221"/>
      <c r="P854" s="221"/>
      <c r="Q854" s="221"/>
      <c r="R854" s="224"/>
      <c r="T854" s="226"/>
      <c r="U854" s="221"/>
      <c r="V854" s="221"/>
      <c r="W854" s="221"/>
      <c r="X854" s="221"/>
      <c r="Y854" s="221"/>
      <c r="Z854" s="221"/>
      <c r="AA854" s="227"/>
      <c r="AT854" s="228" t="s">
        <v>168</v>
      </c>
      <c r="AU854" s="228" t="s">
        <v>114</v>
      </c>
      <c r="AV854" s="225" t="s">
        <v>114</v>
      </c>
      <c r="AW854" s="225" t="s">
        <v>33</v>
      </c>
      <c r="AX854" s="225" t="s">
        <v>75</v>
      </c>
      <c r="AY854" s="228" t="s">
        <v>160</v>
      </c>
    </row>
    <row r="855" spans="2:51" s="243" customFormat="1" ht="20.5" customHeight="1">
      <c r="B855" s="238"/>
      <c r="C855" s="405"/>
      <c r="D855" s="405"/>
      <c r="E855" s="406" t="s">
        <v>5</v>
      </c>
      <c r="F855" s="407" t="s">
        <v>197</v>
      </c>
      <c r="G855" s="408"/>
      <c r="H855" s="408"/>
      <c r="I855" s="408"/>
      <c r="J855" s="405"/>
      <c r="K855" s="409">
        <v>0.88</v>
      </c>
      <c r="L855" s="239"/>
      <c r="M855" s="239"/>
      <c r="N855" s="239"/>
      <c r="O855" s="239"/>
      <c r="P855" s="239"/>
      <c r="Q855" s="239"/>
      <c r="R855" s="242"/>
      <c r="T855" s="244"/>
      <c r="U855" s="239"/>
      <c r="V855" s="239"/>
      <c r="W855" s="239"/>
      <c r="X855" s="239"/>
      <c r="Y855" s="239"/>
      <c r="Z855" s="239"/>
      <c r="AA855" s="245"/>
      <c r="AT855" s="246" t="s">
        <v>168</v>
      </c>
      <c r="AU855" s="246" t="s">
        <v>114</v>
      </c>
      <c r="AV855" s="243" t="s">
        <v>175</v>
      </c>
      <c r="AW855" s="243" t="s">
        <v>33</v>
      </c>
      <c r="AX855" s="243" t="s">
        <v>75</v>
      </c>
      <c r="AY855" s="246" t="s">
        <v>160</v>
      </c>
    </row>
    <row r="856" spans="2:51" s="216" customFormat="1" ht="20.5" customHeight="1">
      <c r="B856" s="211"/>
      <c r="C856" s="388"/>
      <c r="D856" s="388"/>
      <c r="E856" s="389" t="s">
        <v>5</v>
      </c>
      <c r="F856" s="393" t="s">
        <v>925</v>
      </c>
      <c r="G856" s="394"/>
      <c r="H856" s="394"/>
      <c r="I856" s="394"/>
      <c r="J856" s="388"/>
      <c r="K856" s="392" t="s">
        <v>5</v>
      </c>
      <c r="L856" s="212"/>
      <c r="M856" s="212"/>
      <c r="N856" s="212"/>
      <c r="O856" s="212"/>
      <c r="P856" s="212"/>
      <c r="Q856" s="212"/>
      <c r="R856" s="215"/>
      <c r="T856" s="217"/>
      <c r="U856" s="212"/>
      <c r="V856" s="212"/>
      <c r="W856" s="212"/>
      <c r="X856" s="212"/>
      <c r="Y856" s="212"/>
      <c r="Z856" s="212"/>
      <c r="AA856" s="218"/>
      <c r="AT856" s="219" t="s">
        <v>168</v>
      </c>
      <c r="AU856" s="219" t="s">
        <v>114</v>
      </c>
      <c r="AV856" s="216" t="s">
        <v>83</v>
      </c>
      <c r="AW856" s="216" t="s">
        <v>33</v>
      </c>
      <c r="AX856" s="216" t="s">
        <v>75</v>
      </c>
      <c r="AY856" s="219" t="s">
        <v>160</v>
      </c>
    </row>
    <row r="857" spans="2:51" s="225" customFormat="1" ht="20.5" customHeight="1">
      <c r="B857" s="220"/>
      <c r="C857" s="395"/>
      <c r="D857" s="395"/>
      <c r="E857" s="396" t="s">
        <v>5</v>
      </c>
      <c r="F857" s="397" t="s">
        <v>932</v>
      </c>
      <c r="G857" s="398"/>
      <c r="H857" s="398"/>
      <c r="I857" s="398"/>
      <c r="J857" s="395"/>
      <c r="K857" s="399">
        <v>3.6</v>
      </c>
      <c r="L857" s="221"/>
      <c r="M857" s="221"/>
      <c r="N857" s="221"/>
      <c r="O857" s="221"/>
      <c r="P857" s="221"/>
      <c r="Q857" s="221"/>
      <c r="R857" s="224"/>
      <c r="T857" s="226"/>
      <c r="U857" s="221"/>
      <c r="V857" s="221"/>
      <c r="W857" s="221"/>
      <c r="X857" s="221"/>
      <c r="Y857" s="221"/>
      <c r="Z857" s="221"/>
      <c r="AA857" s="227"/>
      <c r="AT857" s="228" t="s">
        <v>168</v>
      </c>
      <c r="AU857" s="228" t="s">
        <v>114</v>
      </c>
      <c r="AV857" s="225" t="s">
        <v>114</v>
      </c>
      <c r="AW857" s="225" t="s">
        <v>33</v>
      </c>
      <c r="AX857" s="225" t="s">
        <v>75</v>
      </c>
      <c r="AY857" s="228" t="s">
        <v>160</v>
      </c>
    </row>
    <row r="858" spans="2:51" s="243" customFormat="1" ht="20.5" customHeight="1">
      <c r="B858" s="238"/>
      <c r="C858" s="405"/>
      <c r="D858" s="405"/>
      <c r="E858" s="406" t="s">
        <v>5</v>
      </c>
      <c r="F858" s="407" t="s">
        <v>197</v>
      </c>
      <c r="G858" s="408"/>
      <c r="H858" s="408"/>
      <c r="I858" s="408"/>
      <c r="J858" s="405"/>
      <c r="K858" s="409">
        <v>3.6</v>
      </c>
      <c r="L858" s="239"/>
      <c r="M858" s="239"/>
      <c r="N858" s="239"/>
      <c r="O858" s="239"/>
      <c r="P858" s="239"/>
      <c r="Q858" s="239"/>
      <c r="R858" s="242"/>
      <c r="T858" s="244"/>
      <c r="U858" s="239"/>
      <c r="V858" s="239"/>
      <c r="W858" s="239"/>
      <c r="X858" s="239"/>
      <c r="Y858" s="239"/>
      <c r="Z858" s="239"/>
      <c r="AA858" s="245"/>
      <c r="AT858" s="246" t="s">
        <v>168</v>
      </c>
      <c r="AU858" s="246" t="s">
        <v>114</v>
      </c>
      <c r="AV858" s="243" t="s">
        <v>175</v>
      </c>
      <c r="AW858" s="243" t="s">
        <v>33</v>
      </c>
      <c r="AX858" s="243" t="s">
        <v>75</v>
      </c>
      <c r="AY858" s="246" t="s">
        <v>160</v>
      </c>
    </row>
    <row r="859" spans="2:51" s="234" customFormat="1" ht="20.5" customHeight="1">
      <c r="B859" s="229"/>
      <c r="C859" s="400"/>
      <c r="D859" s="400"/>
      <c r="E859" s="401" t="s">
        <v>5</v>
      </c>
      <c r="F859" s="402" t="s">
        <v>170</v>
      </c>
      <c r="G859" s="403"/>
      <c r="H859" s="403"/>
      <c r="I859" s="403"/>
      <c r="J859" s="400"/>
      <c r="K859" s="404">
        <v>7.12</v>
      </c>
      <c r="L859" s="230"/>
      <c r="M859" s="230"/>
      <c r="N859" s="230"/>
      <c r="O859" s="230"/>
      <c r="P859" s="230"/>
      <c r="Q859" s="230"/>
      <c r="R859" s="233"/>
      <c r="T859" s="235"/>
      <c r="U859" s="230"/>
      <c r="V859" s="230"/>
      <c r="W859" s="230"/>
      <c r="X859" s="230"/>
      <c r="Y859" s="230"/>
      <c r="Z859" s="230"/>
      <c r="AA859" s="236"/>
      <c r="AT859" s="237" t="s">
        <v>168</v>
      </c>
      <c r="AU859" s="237" t="s">
        <v>114</v>
      </c>
      <c r="AV859" s="234" t="s">
        <v>165</v>
      </c>
      <c r="AW859" s="234" t="s">
        <v>33</v>
      </c>
      <c r="AX859" s="234" t="s">
        <v>83</v>
      </c>
      <c r="AY859" s="237" t="s">
        <v>160</v>
      </c>
    </row>
    <row r="860" spans="2:63" s="195" customFormat="1" ht="29.85" customHeight="1">
      <c r="B860" s="191"/>
      <c r="C860" s="417"/>
      <c r="D860" s="418" t="s">
        <v>597</v>
      </c>
      <c r="E860" s="418"/>
      <c r="F860" s="418"/>
      <c r="G860" s="418"/>
      <c r="H860" s="418"/>
      <c r="I860" s="418"/>
      <c r="J860" s="418"/>
      <c r="K860" s="418"/>
      <c r="L860" s="202"/>
      <c r="M860" s="202"/>
      <c r="N860" s="313">
        <f>BK860</f>
        <v>0</v>
      </c>
      <c r="O860" s="314"/>
      <c r="P860" s="314"/>
      <c r="Q860" s="314"/>
      <c r="R860" s="194"/>
      <c r="T860" s="196"/>
      <c r="U860" s="192"/>
      <c r="V860" s="192"/>
      <c r="W860" s="197">
        <f>SUM(W861:W880)</f>
        <v>0</v>
      </c>
      <c r="X860" s="192"/>
      <c r="Y860" s="197">
        <f>SUM(Y861:Y880)</f>
        <v>4.6590992</v>
      </c>
      <c r="Z860" s="192"/>
      <c r="AA860" s="198">
        <f>SUM(AA861:AA880)</f>
        <v>0</v>
      </c>
      <c r="AR860" s="199" t="s">
        <v>83</v>
      </c>
      <c r="AT860" s="200" t="s">
        <v>74</v>
      </c>
      <c r="AU860" s="200" t="s">
        <v>83</v>
      </c>
      <c r="AY860" s="199" t="s">
        <v>160</v>
      </c>
      <c r="BK860" s="201">
        <f>SUM(BK861:BK880)</f>
        <v>0</v>
      </c>
    </row>
    <row r="861" spans="2:65" s="126" customFormat="1" ht="40.15" customHeight="1">
      <c r="B861" s="127"/>
      <c r="C861" s="383" t="s">
        <v>356</v>
      </c>
      <c r="D861" s="383" t="s">
        <v>161</v>
      </c>
      <c r="E861" s="384" t="s">
        <v>933</v>
      </c>
      <c r="F861" s="385" t="s">
        <v>934</v>
      </c>
      <c r="G861" s="385"/>
      <c r="H861" s="385"/>
      <c r="I861" s="385"/>
      <c r="J861" s="386" t="s">
        <v>164</v>
      </c>
      <c r="K861" s="387">
        <v>5.18</v>
      </c>
      <c r="L861" s="317">
        <v>0</v>
      </c>
      <c r="M861" s="317"/>
      <c r="N861" s="318">
        <f>ROUND(L861*K861,2)</f>
        <v>0</v>
      </c>
      <c r="O861" s="318"/>
      <c r="P861" s="318"/>
      <c r="Q861" s="318"/>
      <c r="R861" s="130"/>
      <c r="T861" s="207" t="s">
        <v>5</v>
      </c>
      <c r="U861" s="208" t="s">
        <v>40</v>
      </c>
      <c r="V861" s="128"/>
      <c r="W861" s="209">
        <f>V861*K861</f>
        <v>0</v>
      </c>
      <c r="X861" s="209">
        <v>0.34763</v>
      </c>
      <c r="Y861" s="209">
        <f>X861*K861</f>
        <v>1.8007233999999999</v>
      </c>
      <c r="Z861" s="209">
        <v>0</v>
      </c>
      <c r="AA861" s="210">
        <f>Z861*K861</f>
        <v>0</v>
      </c>
      <c r="AR861" s="117" t="s">
        <v>165</v>
      </c>
      <c r="AT861" s="117" t="s">
        <v>161</v>
      </c>
      <c r="AU861" s="117" t="s">
        <v>114</v>
      </c>
      <c r="AY861" s="117" t="s">
        <v>160</v>
      </c>
      <c r="BE861" s="174">
        <f>IF(U861="základní",N861,0)</f>
        <v>0</v>
      </c>
      <c r="BF861" s="174">
        <f>IF(U861="snížená",N861,0)</f>
        <v>0</v>
      </c>
      <c r="BG861" s="174">
        <f>IF(U861="zákl. přenesená",N861,0)</f>
        <v>0</v>
      </c>
      <c r="BH861" s="174">
        <f>IF(U861="sníž. přenesená",N861,0)</f>
        <v>0</v>
      </c>
      <c r="BI861" s="174">
        <f>IF(U861="nulová",N861,0)</f>
        <v>0</v>
      </c>
      <c r="BJ861" s="117" t="s">
        <v>83</v>
      </c>
      <c r="BK861" s="174">
        <f>ROUND(L861*K861,2)</f>
        <v>0</v>
      </c>
      <c r="BL861" s="117" t="s">
        <v>165</v>
      </c>
      <c r="BM861" s="117" t="s">
        <v>935</v>
      </c>
    </row>
    <row r="862" spans="2:51" s="216" customFormat="1" ht="20.5" customHeight="1">
      <c r="B862" s="211"/>
      <c r="C862" s="388"/>
      <c r="D862" s="388"/>
      <c r="E862" s="389" t="s">
        <v>5</v>
      </c>
      <c r="F862" s="390" t="s">
        <v>191</v>
      </c>
      <c r="G862" s="391"/>
      <c r="H862" s="391"/>
      <c r="I862" s="391"/>
      <c r="J862" s="388"/>
      <c r="K862" s="392" t="s">
        <v>5</v>
      </c>
      <c r="L862" s="212"/>
      <c r="M862" s="212"/>
      <c r="N862" s="212"/>
      <c r="O862" s="212"/>
      <c r="P862" s="212"/>
      <c r="Q862" s="212"/>
      <c r="R862" s="215"/>
      <c r="T862" s="217"/>
      <c r="U862" s="212"/>
      <c r="V862" s="212"/>
      <c r="W862" s="212"/>
      <c r="X862" s="212"/>
      <c r="Y862" s="212"/>
      <c r="Z862" s="212"/>
      <c r="AA862" s="218"/>
      <c r="AT862" s="219" t="s">
        <v>168</v>
      </c>
      <c r="AU862" s="219" t="s">
        <v>114</v>
      </c>
      <c r="AV862" s="216" t="s">
        <v>83</v>
      </c>
      <c r="AW862" s="216" t="s">
        <v>33</v>
      </c>
      <c r="AX862" s="216" t="s">
        <v>75</v>
      </c>
      <c r="AY862" s="219" t="s">
        <v>160</v>
      </c>
    </row>
    <row r="863" spans="2:51" s="216" customFormat="1" ht="20.5" customHeight="1">
      <c r="B863" s="211"/>
      <c r="C863" s="388"/>
      <c r="D863" s="388"/>
      <c r="E863" s="389" t="s">
        <v>5</v>
      </c>
      <c r="F863" s="393" t="s">
        <v>605</v>
      </c>
      <c r="G863" s="394"/>
      <c r="H863" s="394"/>
      <c r="I863" s="394"/>
      <c r="J863" s="388"/>
      <c r="K863" s="392" t="s">
        <v>5</v>
      </c>
      <c r="L863" s="212"/>
      <c r="M863" s="212"/>
      <c r="N863" s="212"/>
      <c r="O863" s="212"/>
      <c r="P863" s="212"/>
      <c r="Q863" s="212"/>
      <c r="R863" s="215"/>
      <c r="T863" s="217"/>
      <c r="U863" s="212"/>
      <c r="V863" s="212"/>
      <c r="W863" s="212"/>
      <c r="X863" s="212"/>
      <c r="Y863" s="212"/>
      <c r="Z863" s="212"/>
      <c r="AA863" s="218"/>
      <c r="AT863" s="219" t="s">
        <v>168</v>
      </c>
      <c r="AU863" s="219" t="s">
        <v>114</v>
      </c>
      <c r="AV863" s="216" t="s">
        <v>83</v>
      </c>
      <c r="AW863" s="216" t="s">
        <v>33</v>
      </c>
      <c r="AX863" s="216" t="s">
        <v>75</v>
      </c>
      <c r="AY863" s="219" t="s">
        <v>160</v>
      </c>
    </row>
    <row r="864" spans="2:51" s="225" customFormat="1" ht="20.5" customHeight="1">
      <c r="B864" s="220"/>
      <c r="C864" s="395"/>
      <c r="D864" s="395"/>
      <c r="E864" s="396" t="s">
        <v>5</v>
      </c>
      <c r="F864" s="397" t="s">
        <v>606</v>
      </c>
      <c r="G864" s="398"/>
      <c r="H864" s="398"/>
      <c r="I864" s="398"/>
      <c r="J864" s="395"/>
      <c r="K864" s="399">
        <v>5.18</v>
      </c>
      <c r="L864" s="221"/>
      <c r="M864" s="221"/>
      <c r="N864" s="221"/>
      <c r="O864" s="221"/>
      <c r="P864" s="221"/>
      <c r="Q864" s="221"/>
      <c r="R864" s="224"/>
      <c r="T864" s="226"/>
      <c r="U864" s="221"/>
      <c r="V864" s="221"/>
      <c r="W864" s="221"/>
      <c r="X864" s="221"/>
      <c r="Y864" s="221"/>
      <c r="Z864" s="221"/>
      <c r="AA864" s="227"/>
      <c r="AT864" s="228" t="s">
        <v>168</v>
      </c>
      <c r="AU864" s="228" t="s">
        <v>114</v>
      </c>
      <c r="AV864" s="225" t="s">
        <v>114</v>
      </c>
      <c r="AW864" s="225" t="s">
        <v>33</v>
      </c>
      <c r="AX864" s="225" t="s">
        <v>75</v>
      </c>
      <c r="AY864" s="228" t="s">
        <v>160</v>
      </c>
    </row>
    <row r="865" spans="2:51" s="234" customFormat="1" ht="20.5" customHeight="1">
      <c r="B865" s="229"/>
      <c r="C865" s="400"/>
      <c r="D865" s="400"/>
      <c r="E865" s="401" t="s">
        <v>5</v>
      </c>
      <c r="F865" s="402" t="s">
        <v>170</v>
      </c>
      <c r="G865" s="403"/>
      <c r="H865" s="403"/>
      <c r="I865" s="403"/>
      <c r="J865" s="400"/>
      <c r="K865" s="404">
        <v>5.18</v>
      </c>
      <c r="L865" s="230"/>
      <c r="M865" s="230"/>
      <c r="N865" s="230"/>
      <c r="O865" s="230"/>
      <c r="P865" s="230"/>
      <c r="Q865" s="230"/>
      <c r="R865" s="233"/>
      <c r="T865" s="235"/>
      <c r="U865" s="230"/>
      <c r="V865" s="230"/>
      <c r="W865" s="230"/>
      <c r="X865" s="230"/>
      <c r="Y865" s="230"/>
      <c r="Z865" s="230"/>
      <c r="AA865" s="236"/>
      <c r="AT865" s="237" t="s">
        <v>168</v>
      </c>
      <c r="AU865" s="237" t="s">
        <v>114</v>
      </c>
      <c r="AV865" s="234" t="s">
        <v>165</v>
      </c>
      <c r="AW865" s="234" t="s">
        <v>33</v>
      </c>
      <c r="AX865" s="234" t="s">
        <v>83</v>
      </c>
      <c r="AY865" s="237" t="s">
        <v>160</v>
      </c>
    </row>
    <row r="866" spans="2:65" s="126" customFormat="1" ht="40.15" customHeight="1">
      <c r="B866" s="127"/>
      <c r="C866" s="383" t="s">
        <v>360</v>
      </c>
      <c r="D866" s="383" t="s">
        <v>161</v>
      </c>
      <c r="E866" s="384" t="s">
        <v>936</v>
      </c>
      <c r="F866" s="385" t="s">
        <v>937</v>
      </c>
      <c r="G866" s="385"/>
      <c r="H866" s="385"/>
      <c r="I866" s="385"/>
      <c r="J866" s="386" t="s">
        <v>164</v>
      </c>
      <c r="K866" s="387">
        <v>5.18</v>
      </c>
      <c r="L866" s="317">
        <v>0</v>
      </c>
      <c r="M866" s="317"/>
      <c r="N866" s="318">
        <f>ROUND(L866*K866,2)</f>
        <v>0</v>
      </c>
      <c r="O866" s="318"/>
      <c r="P866" s="318"/>
      <c r="Q866" s="318"/>
      <c r="R866" s="130"/>
      <c r="T866" s="207" t="s">
        <v>5</v>
      </c>
      <c r="U866" s="208" t="s">
        <v>40</v>
      </c>
      <c r="V866" s="128"/>
      <c r="W866" s="209">
        <f>V866*K866</f>
        <v>0</v>
      </c>
      <c r="X866" s="209">
        <v>0.39561</v>
      </c>
      <c r="Y866" s="209">
        <f>X866*K866</f>
        <v>2.0492598</v>
      </c>
      <c r="Z866" s="209">
        <v>0</v>
      </c>
      <c r="AA866" s="210">
        <f>Z866*K866</f>
        <v>0</v>
      </c>
      <c r="AR866" s="117" t="s">
        <v>165</v>
      </c>
      <c r="AT866" s="117" t="s">
        <v>161</v>
      </c>
      <c r="AU866" s="117" t="s">
        <v>114</v>
      </c>
      <c r="AY866" s="117" t="s">
        <v>160</v>
      </c>
      <c r="BE866" s="174">
        <f>IF(U866="základní",N866,0)</f>
        <v>0</v>
      </c>
      <c r="BF866" s="174">
        <f>IF(U866="snížená",N866,0)</f>
        <v>0</v>
      </c>
      <c r="BG866" s="174">
        <f>IF(U866="zákl. přenesená",N866,0)</f>
        <v>0</v>
      </c>
      <c r="BH866" s="174">
        <f>IF(U866="sníž. přenesená",N866,0)</f>
        <v>0</v>
      </c>
      <c r="BI866" s="174">
        <f>IF(U866="nulová",N866,0)</f>
        <v>0</v>
      </c>
      <c r="BJ866" s="117" t="s">
        <v>83</v>
      </c>
      <c r="BK866" s="174">
        <f>ROUND(L866*K866,2)</f>
        <v>0</v>
      </c>
      <c r="BL866" s="117" t="s">
        <v>165</v>
      </c>
      <c r="BM866" s="117" t="s">
        <v>938</v>
      </c>
    </row>
    <row r="867" spans="2:51" s="216" customFormat="1" ht="20.5" customHeight="1">
      <c r="B867" s="211"/>
      <c r="C867" s="388"/>
      <c r="D867" s="388"/>
      <c r="E867" s="389" t="s">
        <v>5</v>
      </c>
      <c r="F867" s="390" t="s">
        <v>191</v>
      </c>
      <c r="G867" s="391"/>
      <c r="H867" s="391"/>
      <c r="I867" s="391"/>
      <c r="J867" s="388"/>
      <c r="K867" s="392" t="s">
        <v>5</v>
      </c>
      <c r="L867" s="212"/>
      <c r="M867" s="212"/>
      <c r="N867" s="212"/>
      <c r="O867" s="212"/>
      <c r="P867" s="212"/>
      <c r="Q867" s="212"/>
      <c r="R867" s="215"/>
      <c r="T867" s="217"/>
      <c r="U867" s="212"/>
      <c r="V867" s="212"/>
      <c r="W867" s="212"/>
      <c r="X867" s="212"/>
      <c r="Y867" s="212"/>
      <c r="Z867" s="212"/>
      <c r="AA867" s="218"/>
      <c r="AT867" s="219" t="s">
        <v>168</v>
      </c>
      <c r="AU867" s="219" t="s">
        <v>114</v>
      </c>
      <c r="AV867" s="216" t="s">
        <v>83</v>
      </c>
      <c r="AW867" s="216" t="s">
        <v>33</v>
      </c>
      <c r="AX867" s="216" t="s">
        <v>75</v>
      </c>
      <c r="AY867" s="219" t="s">
        <v>160</v>
      </c>
    </row>
    <row r="868" spans="2:51" s="216" customFormat="1" ht="20.5" customHeight="1">
      <c r="B868" s="211"/>
      <c r="C868" s="388"/>
      <c r="D868" s="388"/>
      <c r="E868" s="389" t="s">
        <v>5</v>
      </c>
      <c r="F868" s="393" t="s">
        <v>605</v>
      </c>
      <c r="G868" s="394"/>
      <c r="H868" s="394"/>
      <c r="I868" s="394"/>
      <c r="J868" s="388"/>
      <c r="K868" s="392" t="s">
        <v>5</v>
      </c>
      <c r="L868" s="212"/>
      <c r="M868" s="212"/>
      <c r="N868" s="212"/>
      <c r="O868" s="212"/>
      <c r="P868" s="212"/>
      <c r="Q868" s="212"/>
      <c r="R868" s="215"/>
      <c r="T868" s="217"/>
      <c r="U868" s="212"/>
      <c r="V868" s="212"/>
      <c r="W868" s="212"/>
      <c r="X868" s="212"/>
      <c r="Y868" s="212"/>
      <c r="Z868" s="212"/>
      <c r="AA868" s="218"/>
      <c r="AT868" s="219" t="s">
        <v>168</v>
      </c>
      <c r="AU868" s="219" t="s">
        <v>114</v>
      </c>
      <c r="AV868" s="216" t="s">
        <v>83</v>
      </c>
      <c r="AW868" s="216" t="s">
        <v>33</v>
      </c>
      <c r="AX868" s="216" t="s">
        <v>75</v>
      </c>
      <c r="AY868" s="219" t="s">
        <v>160</v>
      </c>
    </row>
    <row r="869" spans="2:51" s="225" customFormat="1" ht="20.5" customHeight="1">
      <c r="B869" s="220"/>
      <c r="C869" s="395"/>
      <c r="D869" s="395"/>
      <c r="E869" s="396" t="s">
        <v>5</v>
      </c>
      <c r="F869" s="397" t="s">
        <v>606</v>
      </c>
      <c r="G869" s="398"/>
      <c r="H869" s="398"/>
      <c r="I869" s="398"/>
      <c r="J869" s="395"/>
      <c r="K869" s="399">
        <v>5.18</v>
      </c>
      <c r="L869" s="221"/>
      <c r="M869" s="221"/>
      <c r="N869" s="221"/>
      <c r="O869" s="221"/>
      <c r="P869" s="221"/>
      <c r="Q869" s="221"/>
      <c r="R869" s="224"/>
      <c r="T869" s="226"/>
      <c r="U869" s="221"/>
      <c r="V869" s="221"/>
      <c r="W869" s="221"/>
      <c r="X869" s="221"/>
      <c r="Y869" s="221"/>
      <c r="Z869" s="221"/>
      <c r="AA869" s="227"/>
      <c r="AT869" s="228" t="s">
        <v>168</v>
      </c>
      <c r="AU869" s="228" t="s">
        <v>114</v>
      </c>
      <c r="AV869" s="225" t="s">
        <v>114</v>
      </c>
      <c r="AW869" s="225" t="s">
        <v>33</v>
      </c>
      <c r="AX869" s="225" t="s">
        <v>75</v>
      </c>
      <c r="AY869" s="228" t="s">
        <v>160</v>
      </c>
    </row>
    <row r="870" spans="2:51" s="234" customFormat="1" ht="20.5" customHeight="1">
      <c r="B870" s="229"/>
      <c r="C870" s="400"/>
      <c r="D870" s="400"/>
      <c r="E870" s="401" t="s">
        <v>5</v>
      </c>
      <c r="F870" s="402" t="s">
        <v>170</v>
      </c>
      <c r="G870" s="403"/>
      <c r="H870" s="403"/>
      <c r="I870" s="403"/>
      <c r="J870" s="400"/>
      <c r="K870" s="404">
        <v>5.18</v>
      </c>
      <c r="L870" s="230"/>
      <c r="M870" s="230"/>
      <c r="N870" s="230"/>
      <c r="O870" s="230"/>
      <c r="P870" s="230"/>
      <c r="Q870" s="230"/>
      <c r="R870" s="233"/>
      <c r="T870" s="235"/>
      <c r="U870" s="230"/>
      <c r="V870" s="230"/>
      <c r="W870" s="230"/>
      <c r="X870" s="230"/>
      <c r="Y870" s="230"/>
      <c r="Z870" s="230"/>
      <c r="AA870" s="236"/>
      <c r="AT870" s="237" t="s">
        <v>168</v>
      </c>
      <c r="AU870" s="237" t="s">
        <v>114</v>
      </c>
      <c r="AV870" s="234" t="s">
        <v>165</v>
      </c>
      <c r="AW870" s="234" t="s">
        <v>33</v>
      </c>
      <c r="AX870" s="234" t="s">
        <v>83</v>
      </c>
      <c r="AY870" s="237" t="s">
        <v>160</v>
      </c>
    </row>
    <row r="871" spans="2:65" s="126" customFormat="1" ht="40.15" customHeight="1">
      <c r="B871" s="127"/>
      <c r="C871" s="383" t="s">
        <v>365</v>
      </c>
      <c r="D871" s="383" t="s">
        <v>161</v>
      </c>
      <c r="E871" s="384" t="s">
        <v>939</v>
      </c>
      <c r="F871" s="385" t="s">
        <v>940</v>
      </c>
      <c r="G871" s="385"/>
      <c r="H871" s="385"/>
      <c r="I871" s="385"/>
      <c r="J871" s="386" t="s">
        <v>164</v>
      </c>
      <c r="K871" s="387">
        <v>5.18</v>
      </c>
      <c r="L871" s="317">
        <v>0</v>
      </c>
      <c r="M871" s="317"/>
      <c r="N871" s="318">
        <f>ROUND(L871*K871,2)</f>
        <v>0</v>
      </c>
      <c r="O871" s="318"/>
      <c r="P871" s="318"/>
      <c r="Q871" s="318"/>
      <c r="R871" s="130"/>
      <c r="T871" s="207" t="s">
        <v>5</v>
      </c>
      <c r="U871" s="208" t="s">
        <v>40</v>
      </c>
      <c r="V871" s="128"/>
      <c r="W871" s="209">
        <f>V871*K871</f>
        <v>0</v>
      </c>
      <c r="X871" s="209">
        <v>0.1562</v>
      </c>
      <c r="Y871" s="209">
        <f>X871*K871</f>
        <v>0.809116</v>
      </c>
      <c r="Z871" s="209">
        <v>0</v>
      </c>
      <c r="AA871" s="210">
        <f>Z871*K871</f>
        <v>0</v>
      </c>
      <c r="AR871" s="117" t="s">
        <v>165</v>
      </c>
      <c r="AT871" s="117" t="s">
        <v>161</v>
      </c>
      <c r="AU871" s="117" t="s">
        <v>114</v>
      </c>
      <c r="AY871" s="117" t="s">
        <v>160</v>
      </c>
      <c r="BE871" s="174">
        <f>IF(U871="základní",N871,0)</f>
        <v>0</v>
      </c>
      <c r="BF871" s="174">
        <f>IF(U871="snížená",N871,0)</f>
        <v>0</v>
      </c>
      <c r="BG871" s="174">
        <f>IF(U871="zákl. přenesená",N871,0)</f>
        <v>0</v>
      </c>
      <c r="BH871" s="174">
        <f>IF(U871="sníž. přenesená",N871,0)</f>
        <v>0</v>
      </c>
      <c r="BI871" s="174">
        <f>IF(U871="nulová",N871,0)</f>
        <v>0</v>
      </c>
      <c r="BJ871" s="117" t="s">
        <v>83</v>
      </c>
      <c r="BK871" s="174">
        <f>ROUND(L871*K871,2)</f>
        <v>0</v>
      </c>
      <c r="BL871" s="117" t="s">
        <v>165</v>
      </c>
      <c r="BM871" s="117" t="s">
        <v>941</v>
      </c>
    </row>
    <row r="872" spans="2:51" s="216" customFormat="1" ht="20.5" customHeight="1">
      <c r="B872" s="211"/>
      <c r="C872" s="388"/>
      <c r="D872" s="388"/>
      <c r="E872" s="389" t="s">
        <v>5</v>
      </c>
      <c r="F872" s="390" t="s">
        <v>191</v>
      </c>
      <c r="G872" s="391"/>
      <c r="H872" s="391"/>
      <c r="I872" s="391"/>
      <c r="J872" s="388"/>
      <c r="K872" s="392" t="s">
        <v>5</v>
      </c>
      <c r="L872" s="212"/>
      <c r="M872" s="212"/>
      <c r="N872" s="212"/>
      <c r="O872" s="212"/>
      <c r="P872" s="212"/>
      <c r="Q872" s="212"/>
      <c r="R872" s="215"/>
      <c r="T872" s="217"/>
      <c r="U872" s="212"/>
      <c r="V872" s="212"/>
      <c r="W872" s="212"/>
      <c r="X872" s="212"/>
      <c r="Y872" s="212"/>
      <c r="Z872" s="212"/>
      <c r="AA872" s="218"/>
      <c r="AT872" s="219" t="s">
        <v>168</v>
      </c>
      <c r="AU872" s="219" t="s">
        <v>114</v>
      </c>
      <c r="AV872" s="216" t="s">
        <v>83</v>
      </c>
      <c r="AW872" s="216" t="s">
        <v>33</v>
      </c>
      <c r="AX872" s="216" t="s">
        <v>75</v>
      </c>
      <c r="AY872" s="219" t="s">
        <v>160</v>
      </c>
    </row>
    <row r="873" spans="2:51" s="216" customFormat="1" ht="20.5" customHeight="1">
      <c r="B873" s="211"/>
      <c r="C873" s="388"/>
      <c r="D873" s="388"/>
      <c r="E873" s="389" t="s">
        <v>5</v>
      </c>
      <c r="F873" s="393" t="s">
        <v>605</v>
      </c>
      <c r="G873" s="394"/>
      <c r="H873" s="394"/>
      <c r="I873" s="394"/>
      <c r="J873" s="388"/>
      <c r="K873" s="392" t="s">
        <v>5</v>
      </c>
      <c r="L873" s="212"/>
      <c r="M873" s="212"/>
      <c r="N873" s="212"/>
      <c r="O873" s="212"/>
      <c r="P873" s="212"/>
      <c r="Q873" s="212"/>
      <c r="R873" s="215"/>
      <c r="T873" s="217"/>
      <c r="U873" s="212"/>
      <c r="V873" s="212"/>
      <c r="W873" s="212"/>
      <c r="X873" s="212"/>
      <c r="Y873" s="212"/>
      <c r="Z873" s="212"/>
      <c r="AA873" s="218"/>
      <c r="AT873" s="219" t="s">
        <v>168</v>
      </c>
      <c r="AU873" s="219" t="s">
        <v>114</v>
      </c>
      <c r="AV873" s="216" t="s">
        <v>83</v>
      </c>
      <c r="AW873" s="216" t="s">
        <v>33</v>
      </c>
      <c r="AX873" s="216" t="s">
        <v>75</v>
      </c>
      <c r="AY873" s="219" t="s">
        <v>160</v>
      </c>
    </row>
    <row r="874" spans="2:51" s="225" customFormat="1" ht="20.5" customHeight="1">
      <c r="B874" s="220"/>
      <c r="C874" s="395"/>
      <c r="D874" s="395"/>
      <c r="E874" s="396" t="s">
        <v>5</v>
      </c>
      <c r="F874" s="397" t="s">
        <v>606</v>
      </c>
      <c r="G874" s="398"/>
      <c r="H874" s="398"/>
      <c r="I874" s="398"/>
      <c r="J874" s="395"/>
      <c r="K874" s="399">
        <v>5.18</v>
      </c>
      <c r="L874" s="221"/>
      <c r="M874" s="221"/>
      <c r="N874" s="221"/>
      <c r="O874" s="221"/>
      <c r="P874" s="221"/>
      <c r="Q874" s="221"/>
      <c r="R874" s="224"/>
      <c r="T874" s="226"/>
      <c r="U874" s="221"/>
      <c r="V874" s="221"/>
      <c r="W874" s="221"/>
      <c r="X874" s="221"/>
      <c r="Y874" s="221"/>
      <c r="Z874" s="221"/>
      <c r="AA874" s="227"/>
      <c r="AT874" s="228" t="s">
        <v>168</v>
      </c>
      <c r="AU874" s="228" t="s">
        <v>114</v>
      </c>
      <c r="AV874" s="225" t="s">
        <v>114</v>
      </c>
      <c r="AW874" s="225" t="s">
        <v>33</v>
      </c>
      <c r="AX874" s="225" t="s">
        <v>75</v>
      </c>
      <c r="AY874" s="228" t="s">
        <v>160</v>
      </c>
    </row>
    <row r="875" spans="2:51" s="234" customFormat="1" ht="20.5" customHeight="1">
      <c r="B875" s="229"/>
      <c r="C875" s="400"/>
      <c r="D875" s="400"/>
      <c r="E875" s="401" t="s">
        <v>5</v>
      </c>
      <c r="F875" s="402" t="s">
        <v>170</v>
      </c>
      <c r="G875" s="403"/>
      <c r="H875" s="403"/>
      <c r="I875" s="403"/>
      <c r="J875" s="400"/>
      <c r="K875" s="404">
        <v>5.18</v>
      </c>
      <c r="L875" s="230"/>
      <c r="M875" s="230"/>
      <c r="N875" s="230"/>
      <c r="O875" s="230"/>
      <c r="P875" s="230"/>
      <c r="Q875" s="230"/>
      <c r="R875" s="233"/>
      <c r="T875" s="235"/>
      <c r="U875" s="230"/>
      <c r="V875" s="230"/>
      <c r="W875" s="230"/>
      <c r="X875" s="230"/>
      <c r="Y875" s="230"/>
      <c r="Z875" s="230"/>
      <c r="AA875" s="236"/>
      <c r="AT875" s="237" t="s">
        <v>168</v>
      </c>
      <c r="AU875" s="237" t="s">
        <v>114</v>
      </c>
      <c r="AV875" s="234" t="s">
        <v>165</v>
      </c>
      <c r="AW875" s="234" t="s">
        <v>33</v>
      </c>
      <c r="AX875" s="234" t="s">
        <v>83</v>
      </c>
      <c r="AY875" s="237" t="s">
        <v>160</v>
      </c>
    </row>
    <row r="876" spans="2:65" s="126" customFormat="1" ht="28.95" customHeight="1">
      <c r="B876" s="127"/>
      <c r="C876" s="383" t="s">
        <v>369</v>
      </c>
      <c r="D876" s="383" t="s">
        <v>161</v>
      </c>
      <c r="E876" s="384" t="s">
        <v>942</v>
      </c>
      <c r="F876" s="385" t="s">
        <v>943</v>
      </c>
      <c r="G876" s="385"/>
      <c r="H876" s="385"/>
      <c r="I876" s="385"/>
      <c r="J876" s="386" t="s">
        <v>164</v>
      </c>
      <c r="K876" s="387">
        <v>5.18</v>
      </c>
      <c r="L876" s="317">
        <v>0</v>
      </c>
      <c r="M876" s="317"/>
      <c r="N876" s="318">
        <f>ROUND(L876*K876,2)</f>
        <v>0</v>
      </c>
      <c r="O876" s="318"/>
      <c r="P876" s="318"/>
      <c r="Q876" s="318"/>
      <c r="R876" s="130"/>
      <c r="T876" s="207" t="s">
        <v>5</v>
      </c>
      <c r="U876" s="208" t="s">
        <v>40</v>
      </c>
      <c r="V876" s="128"/>
      <c r="W876" s="209">
        <f>V876*K876</f>
        <v>0</v>
      </c>
      <c r="X876" s="209">
        <v>0</v>
      </c>
      <c r="Y876" s="209">
        <f>X876*K876</f>
        <v>0</v>
      </c>
      <c r="Z876" s="209">
        <v>0</v>
      </c>
      <c r="AA876" s="210">
        <f>Z876*K876</f>
        <v>0</v>
      </c>
      <c r="AR876" s="117" t="s">
        <v>165</v>
      </c>
      <c r="AT876" s="117" t="s">
        <v>161</v>
      </c>
      <c r="AU876" s="117" t="s">
        <v>114</v>
      </c>
      <c r="AY876" s="117" t="s">
        <v>160</v>
      </c>
      <c r="BE876" s="174">
        <f>IF(U876="základní",N876,0)</f>
        <v>0</v>
      </c>
      <c r="BF876" s="174">
        <f>IF(U876="snížená",N876,0)</f>
        <v>0</v>
      </c>
      <c r="BG876" s="174">
        <f>IF(U876="zákl. přenesená",N876,0)</f>
        <v>0</v>
      </c>
      <c r="BH876" s="174">
        <f>IF(U876="sníž. přenesená",N876,0)</f>
        <v>0</v>
      </c>
      <c r="BI876" s="174">
        <f>IF(U876="nulová",N876,0)</f>
        <v>0</v>
      </c>
      <c r="BJ876" s="117" t="s">
        <v>83</v>
      </c>
      <c r="BK876" s="174">
        <f>ROUND(L876*K876,2)</f>
        <v>0</v>
      </c>
      <c r="BL876" s="117" t="s">
        <v>165</v>
      </c>
      <c r="BM876" s="117" t="s">
        <v>944</v>
      </c>
    </row>
    <row r="877" spans="2:51" s="216" customFormat="1" ht="20.5" customHeight="1">
      <c r="B877" s="211"/>
      <c r="C877" s="388"/>
      <c r="D877" s="388"/>
      <c r="E877" s="389" t="s">
        <v>5</v>
      </c>
      <c r="F877" s="390" t="s">
        <v>191</v>
      </c>
      <c r="G877" s="391"/>
      <c r="H877" s="391"/>
      <c r="I877" s="391"/>
      <c r="J877" s="388"/>
      <c r="K877" s="392" t="s">
        <v>5</v>
      </c>
      <c r="L877" s="212"/>
      <c r="M877" s="212"/>
      <c r="N877" s="212"/>
      <c r="O877" s="212"/>
      <c r="P877" s="212"/>
      <c r="Q877" s="212"/>
      <c r="R877" s="215"/>
      <c r="T877" s="217"/>
      <c r="U877" s="212"/>
      <c r="V877" s="212"/>
      <c r="W877" s="212"/>
      <c r="X877" s="212"/>
      <c r="Y877" s="212"/>
      <c r="Z877" s="212"/>
      <c r="AA877" s="218"/>
      <c r="AT877" s="219" t="s">
        <v>168</v>
      </c>
      <c r="AU877" s="219" t="s">
        <v>114</v>
      </c>
      <c r="AV877" s="216" t="s">
        <v>83</v>
      </c>
      <c r="AW877" s="216" t="s">
        <v>33</v>
      </c>
      <c r="AX877" s="216" t="s">
        <v>75</v>
      </c>
      <c r="AY877" s="219" t="s">
        <v>160</v>
      </c>
    </row>
    <row r="878" spans="2:51" s="216" customFormat="1" ht="20.5" customHeight="1">
      <c r="B878" s="211"/>
      <c r="C878" s="388"/>
      <c r="D878" s="388"/>
      <c r="E878" s="389" t="s">
        <v>5</v>
      </c>
      <c r="F878" s="393" t="s">
        <v>605</v>
      </c>
      <c r="G878" s="394"/>
      <c r="H878" s="394"/>
      <c r="I878" s="394"/>
      <c r="J878" s="388"/>
      <c r="K878" s="392" t="s">
        <v>5</v>
      </c>
      <c r="L878" s="212"/>
      <c r="M878" s="212"/>
      <c r="N878" s="212"/>
      <c r="O878" s="212"/>
      <c r="P878" s="212"/>
      <c r="Q878" s="212"/>
      <c r="R878" s="215"/>
      <c r="T878" s="217"/>
      <c r="U878" s="212"/>
      <c r="V878" s="212"/>
      <c r="W878" s="212"/>
      <c r="X878" s="212"/>
      <c r="Y878" s="212"/>
      <c r="Z878" s="212"/>
      <c r="AA878" s="218"/>
      <c r="AT878" s="219" t="s">
        <v>168</v>
      </c>
      <c r="AU878" s="219" t="s">
        <v>114</v>
      </c>
      <c r="AV878" s="216" t="s">
        <v>83</v>
      </c>
      <c r="AW878" s="216" t="s">
        <v>33</v>
      </c>
      <c r="AX878" s="216" t="s">
        <v>75</v>
      </c>
      <c r="AY878" s="219" t="s">
        <v>160</v>
      </c>
    </row>
    <row r="879" spans="2:51" s="225" customFormat="1" ht="20.5" customHeight="1">
      <c r="B879" s="220"/>
      <c r="C879" s="395"/>
      <c r="D879" s="395"/>
      <c r="E879" s="396" t="s">
        <v>5</v>
      </c>
      <c r="F879" s="397" t="s">
        <v>606</v>
      </c>
      <c r="G879" s="398"/>
      <c r="H879" s="398"/>
      <c r="I879" s="398"/>
      <c r="J879" s="395"/>
      <c r="K879" s="399">
        <v>5.18</v>
      </c>
      <c r="L879" s="221"/>
      <c r="M879" s="221"/>
      <c r="N879" s="221"/>
      <c r="O879" s="221"/>
      <c r="P879" s="221"/>
      <c r="Q879" s="221"/>
      <c r="R879" s="224"/>
      <c r="T879" s="226"/>
      <c r="U879" s="221"/>
      <c r="V879" s="221"/>
      <c r="W879" s="221"/>
      <c r="X879" s="221"/>
      <c r="Y879" s="221"/>
      <c r="Z879" s="221"/>
      <c r="AA879" s="227"/>
      <c r="AT879" s="228" t="s">
        <v>168</v>
      </c>
      <c r="AU879" s="228" t="s">
        <v>114</v>
      </c>
      <c r="AV879" s="225" t="s">
        <v>114</v>
      </c>
      <c r="AW879" s="225" t="s">
        <v>33</v>
      </c>
      <c r="AX879" s="225" t="s">
        <v>75</v>
      </c>
      <c r="AY879" s="228" t="s">
        <v>160</v>
      </c>
    </row>
    <row r="880" spans="2:51" s="234" customFormat="1" ht="20.5" customHeight="1">
      <c r="B880" s="229"/>
      <c r="C880" s="400"/>
      <c r="D880" s="400"/>
      <c r="E880" s="401" t="s">
        <v>5</v>
      </c>
      <c r="F880" s="402" t="s">
        <v>170</v>
      </c>
      <c r="G880" s="403"/>
      <c r="H880" s="403"/>
      <c r="I880" s="403"/>
      <c r="J880" s="400"/>
      <c r="K880" s="404">
        <v>5.18</v>
      </c>
      <c r="L880" s="230"/>
      <c r="M880" s="230"/>
      <c r="N880" s="230"/>
      <c r="O880" s="230"/>
      <c r="P880" s="230"/>
      <c r="Q880" s="230"/>
      <c r="R880" s="233"/>
      <c r="T880" s="235"/>
      <c r="U880" s="230"/>
      <c r="V880" s="230"/>
      <c r="W880" s="230"/>
      <c r="X880" s="230"/>
      <c r="Y880" s="230"/>
      <c r="Z880" s="230"/>
      <c r="AA880" s="236"/>
      <c r="AT880" s="237" t="s">
        <v>168</v>
      </c>
      <c r="AU880" s="237" t="s">
        <v>114</v>
      </c>
      <c r="AV880" s="234" t="s">
        <v>165</v>
      </c>
      <c r="AW880" s="234" t="s">
        <v>33</v>
      </c>
      <c r="AX880" s="234" t="s">
        <v>83</v>
      </c>
      <c r="AY880" s="237" t="s">
        <v>160</v>
      </c>
    </row>
    <row r="881" spans="2:63" s="195" customFormat="1" ht="29.85" customHeight="1">
      <c r="B881" s="191"/>
      <c r="C881" s="417"/>
      <c r="D881" s="418" t="s">
        <v>130</v>
      </c>
      <c r="E881" s="418"/>
      <c r="F881" s="418"/>
      <c r="G881" s="418"/>
      <c r="H881" s="418"/>
      <c r="I881" s="418"/>
      <c r="J881" s="418"/>
      <c r="K881" s="418"/>
      <c r="L881" s="202"/>
      <c r="M881" s="202"/>
      <c r="N881" s="313">
        <f>BK881</f>
        <v>0</v>
      </c>
      <c r="O881" s="314"/>
      <c r="P881" s="314"/>
      <c r="Q881" s="314"/>
      <c r="R881" s="194"/>
      <c r="T881" s="196"/>
      <c r="U881" s="192"/>
      <c r="V881" s="192"/>
      <c r="W881" s="197">
        <f>SUM(W882:W1044)</f>
        <v>0</v>
      </c>
      <c r="X881" s="192"/>
      <c r="Y881" s="197">
        <f>SUM(Y882:Y1044)</f>
        <v>80.37837100000003</v>
      </c>
      <c r="Z881" s="192"/>
      <c r="AA881" s="198">
        <f>SUM(AA882:AA1044)</f>
        <v>0</v>
      </c>
      <c r="AR881" s="199" t="s">
        <v>83</v>
      </c>
      <c r="AT881" s="200" t="s">
        <v>74</v>
      </c>
      <c r="AU881" s="200" t="s">
        <v>83</v>
      </c>
      <c r="AY881" s="199" t="s">
        <v>160</v>
      </c>
      <c r="BK881" s="201">
        <f>SUM(BK882:BK1044)</f>
        <v>0</v>
      </c>
    </row>
    <row r="882" spans="2:65" s="126" customFormat="1" ht="28.95" customHeight="1">
      <c r="B882" s="127"/>
      <c r="C882" s="383" t="s">
        <v>374</v>
      </c>
      <c r="D882" s="383" t="s">
        <v>161</v>
      </c>
      <c r="E882" s="384" t="s">
        <v>945</v>
      </c>
      <c r="F882" s="385" t="s">
        <v>946</v>
      </c>
      <c r="G882" s="385"/>
      <c r="H882" s="385"/>
      <c r="I882" s="385"/>
      <c r="J882" s="386" t="s">
        <v>363</v>
      </c>
      <c r="K882" s="387">
        <v>18</v>
      </c>
      <c r="L882" s="317">
        <v>0</v>
      </c>
      <c r="M882" s="317"/>
      <c r="N882" s="318">
        <f>ROUND(L882*K882,2)</f>
        <v>0</v>
      </c>
      <c r="O882" s="318"/>
      <c r="P882" s="318"/>
      <c r="Q882" s="318"/>
      <c r="R882" s="130"/>
      <c r="T882" s="207" t="s">
        <v>5</v>
      </c>
      <c r="U882" s="208" t="s">
        <v>40</v>
      </c>
      <c r="V882" s="128"/>
      <c r="W882" s="209">
        <f>V882*K882</f>
        <v>0</v>
      </c>
      <c r="X882" s="209">
        <v>0.06864</v>
      </c>
      <c r="Y882" s="209">
        <f>X882*K882</f>
        <v>1.2355200000000002</v>
      </c>
      <c r="Z882" s="209">
        <v>0</v>
      </c>
      <c r="AA882" s="210">
        <f>Z882*K882</f>
        <v>0</v>
      </c>
      <c r="AR882" s="117" t="s">
        <v>165</v>
      </c>
      <c r="AT882" s="117" t="s">
        <v>161</v>
      </c>
      <c r="AU882" s="117" t="s">
        <v>114</v>
      </c>
      <c r="AY882" s="117" t="s">
        <v>160</v>
      </c>
      <c r="BE882" s="174">
        <f>IF(U882="základní",N882,0)</f>
        <v>0</v>
      </c>
      <c r="BF882" s="174">
        <f>IF(U882="snížená",N882,0)</f>
        <v>0</v>
      </c>
      <c r="BG882" s="174">
        <f>IF(U882="zákl. přenesená",N882,0)</f>
        <v>0</v>
      </c>
      <c r="BH882" s="174">
        <f>IF(U882="sníž. přenesená",N882,0)</f>
        <v>0</v>
      </c>
      <c r="BI882" s="174">
        <f>IF(U882="nulová",N882,0)</f>
        <v>0</v>
      </c>
      <c r="BJ882" s="117" t="s">
        <v>83</v>
      </c>
      <c r="BK882" s="174">
        <f>ROUND(L882*K882,2)</f>
        <v>0</v>
      </c>
      <c r="BL882" s="117" t="s">
        <v>165</v>
      </c>
      <c r="BM882" s="117" t="s">
        <v>947</v>
      </c>
    </row>
    <row r="883" spans="2:51" s="216" customFormat="1" ht="28.95" customHeight="1">
      <c r="B883" s="211"/>
      <c r="C883" s="388"/>
      <c r="D883" s="388"/>
      <c r="E883" s="389" t="s">
        <v>5</v>
      </c>
      <c r="F883" s="390" t="s">
        <v>948</v>
      </c>
      <c r="G883" s="391"/>
      <c r="H883" s="391"/>
      <c r="I883" s="391"/>
      <c r="J883" s="388"/>
      <c r="K883" s="392" t="s">
        <v>5</v>
      </c>
      <c r="L883" s="212"/>
      <c r="M883" s="212"/>
      <c r="N883" s="212"/>
      <c r="O883" s="212"/>
      <c r="P883" s="212"/>
      <c r="Q883" s="212"/>
      <c r="R883" s="215"/>
      <c r="T883" s="217"/>
      <c r="U883" s="212"/>
      <c r="V883" s="212"/>
      <c r="W883" s="212"/>
      <c r="X883" s="212"/>
      <c r="Y883" s="212"/>
      <c r="Z883" s="212"/>
      <c r="AA883" s="218"/>
      <c r="AT883" s="219" t="s">
        <v>168</v>
      </c>
      <c r="AU883" s="219" t="s">
        <v>114</v>
      </c>
      <c r="AV883" s="216" t="s">
        <v>83</v>
      </c>
      <c r="AW883" s="216" t="s">
        <v>33</v>
      </c>
      <c r="AX883" s="216" t="s">
        <v>75</v>
      </c>
      <c r="AY883" s="219" t="s">
        <v>160</v>
      </c>
    </row>
    <row r="884" spans="2:51" s="225" customFormat="1" ht="20.5" customHeight="1">
      <c r="B884" s="220"/>
      <c r="C884" s="395"/>
      <c r="D884" s="395"/>
      <c r="E884" s="396" t="s">
        <v>5</v>
      </c>
      <c r="F884" s="397" t="s">
        <v>270</v>
      </c>
      <c r="G884" s="398"/>
      <c r="H884" s="398"/>
      <c r="I884" s="398"/>
      <c r="J884" s="395"/>
      <c r="K884" s="399">
        <v>18</v>
      </c>
      <c r="L884" s="221"/>
      <c r="M884" s="221"/>
      <c r="N884" s="221"/>
      <c r="O884" s="221"/>
      <c r="P884" s="221"/>
      <c r="Q884" s="221"/>
      <c r="R884" s="224"/>
      <c r="T884" s="226"/>
      <c r="U884" s="221"/>
      <c r="V884" s="221"/>
      <c r="W884" s="221"/>
      <c r="X884" s="221"/>
      <c r="Y884" s="221"/>
      <c r="Z884" s="221"/>
      <c r="AA884" s="227"/>
      <c r="AT884" s="228" t="s">
        <v>168</v>
      </c>
      <c r="AU884" s="228" t="s">
        <v>114</v>
      </c>
      <c r="AV884" s="225" t="s">
        <v>114</v>
      </c>
      <c r="AW884" s="225" t="s">
        <v>33</v>
      </c>
      <c r="AX884" s="225" t="s">
        <v>75</v>
      </c>
      <c r="AY884" s="228" t="s">
        <v>160</v>
      </c>
    </row>
    <row r="885" spans="2:51" s="234" customFormat="1" ht="20.5" customHeight="1">
      <c r="B885" s="229"/>
      <c r="C885" s="400"/>
      <c r="D885" s="400"/>
      <c r="E885" s="401" t="s">
        <v>5</v>
      </c>
      <c r="F885" s="402" t="s">
        <v>170</v>
      </c>
      <c r="G885" s="403"/>
      <c r="H885" s="403"/>
      <c r="I885" s="403"/>
      <c r="J885" s="400"/>
      <c r="K885" s="404">
        <v>18</v>
      </c>
      <c r="L885" s="230"/>
      <c r="M885" s="230"/>
      <c r="N885" s="230"/>
      <c r="O885" s="230"/>
      <c r="P885" s="230"/>
      <c r="Q885" s="230"/>
      <c r="R885" s="233"/>
      <c r="T885" s="235"/>
      <c r="U885" s="230"/>
      <c r="V885" s="230"/>
      <c r="W885" s="230"/>
      <c r="X885" s="230"/>
      <c r="Y885" s="230"/>
      <c r="Z885" s="230"/>
      <c r="AA885" s="236"/>
      <c r="AT885" s="237" t="s">
        <v>168</v>
      </c>
      <c r="AU885" s="237" t="s">
        <v>114</v>
      </c>
      <c r="AV885" s="234" t="s">
        <v>165</v>
      </c>
      <c r="AW885" s="234" t="s">
        <v>33</v>
      </c>
      <c r="AX885" s="234" t="s">
        <v>83</v>
      </c>
      <c r="AY885" s="237" t="s">
        <v>160</v>
      </c>
    </row>
    <row r="886" spans="2:65" s="126" customFormat="1" ht="40.15" customHeight="1">
      <c r="B886" s="127"/>
      <c r="C886" s="383" t="s">
        <v>378</v>
      </c>
      <c r="D886" s="383" t="s">
        <v>161</v>
      </c>
      <c r="E886" s="384" t="s">
        <v>949</v>
      </c>
      <c r="F886" s="385" t="s">
        <v>950</v>
      </c>
      <c r="G886" s="385"/>
      <c r="H886" s="385"/>
      <c r="I886" s="385"/>
      <c r="J886" s="386" t="s">
        <v>178</v>
      </c>
      <c r="K886" s="387">
        <v>124.2</v>
      </c>
      <c r="L886" s="317">
        <v>0</v>
      </c>
      <c r="M886" s="317"/>
      <c r="N886" s="318">
        <f>ROUND(L886*K886,2)</f>
        <v>0</v>
      </c>
      <c r="O886" s="318"/>
      <c r="P886" s="318"/>
      <c r="Q886" s="318"/>
      <c r="R886" s="130"/>
      <c r="T886" s="207" t="s">
        <v>5</v>
      </c>
      <c r="U886" s="208" t="s">
        <v>40</v>
      </c>
      <c r="V886" s="128"/>
      <c r="W886" s="209">
        <f>V886*K886</f>
        <v>0</v>
      </c>
      <c r="X886" s="209">
        <v>1E-05</v>
      </c>
      <c r="Y886" s="209">
        <f>X886*K886</f>
        <v>0.001242</v>
      </c>
      <c r="Z886" s="209">
        <v>0</v>
      </c>
      <c r="AA886" s="210">
        <f>Z886*K886</f>
        <v>0</v>
      </c>
      <c r="AR886" s="117" t="s">
        <v>165</v>
      </c>
      <c r="AT886" s="117" t="s">
        <v>161</v>
      </c>
      <c r="AU886" s="117" t="s">
        <v>114</v>
      </c>
      <c r="AY886" s="117" t="s">
        <v>160</v>
      </c>
      <c r="BE886" s="174">
        <f>IF(U886="základní",N886,0)</f>
        <v>0</v>
      </c>
      <c r="BF886" s="174">
        <f>IF(U886="snížená",N886,0)</f>
        <v>0</v>
      </c>
      <c r="BG886" s="174">
        <f>IF(U886="zákl. přenesená",N886,0)</f>
        <v>0</v>
      </c>
      <c r="BH886" s="174">
        <f>IF(U886="sníž. přenesená",N886,0)</f>
        <v>0</v>
      </c>
      <c r="BI886" s="174">
        <f>IF(U886="nulová",N886,0)</f>
        <v>0</v>
      </c>
      <c r="BJ886" s="117" t="s">
        <v>83</v>
      </c>
      <c r="BK886" s="174">
        <f>ROUND(L886*K886,2)</f>
        <v>0</v>
      </c>
      <c r="BL886" s="117" t="s">
        <v>165</v>
      </c>
      <c r="BM886" s="117" t="s">
        <v>951</v>
      </c>
    </row>
    <row r="887" spans="2:51" s="216" customFormat="1" ht="20.5" customHeight="1">
      <c r="B887" s="211"/>
      <c r="C887" s="388"/>
      <c r="D887" s="388"/>
      <c r="E887" s="389" t="s">
        <v>5</v>
      </c>
      <c r="F887" s="390" t="s">
        <v>952</v>
      </c>
      <c r="G887" s="391"/>
      <c r="H887" s="391"/>
      <c r="I887" s="391"/>
      <c r="J887" s="388"/>
      <c r="K887" s="392" t="s">
        <v>5</v>
      </c>
      <c r="L887" s="212"/>
      <c r="M887" s="212"/>
      <c r="N887" s="212"/>
      <c r="O887" s="212"/>
      <c r="P887" s="212"/>
      <c r="Q887" s="212"/>
      <c r="R887" s="215"/>
      <c r="T887" s="217"/>
      <c r="U887" s="212"/>
      <c r="V887" s="212"/>
      <c r="W887" s="212"/>
      <c r="X887" s="212"/>
      <c r="Y887" s="212"/>
      <c r="Z887" s="212"/>
      <c r="AA887" s="218"/>
      <c r="AT887" s="219" t="s">
        <v>168</v>
      </c>
      <c r="AU887" s="219" t="s">
        <v>114</v>
      </c>
      <c r="AV887" s="216" t="s">
        <v>83</v>
      </c>
      <c r="AW887" s="216" t="s">
        <v>33</v>
      </c>
      <c r="AX887" s="216" t="s">
        <v>75</v>
      </c>
      <c r="AY887" s="219" t="s">
        <v>160</v>
      </c>
    </row>
    <row r="888" spans="2:51" s="225" customFormat="1" ht="28.95" customHeight="1">
      <c r="B888" s="220"/>
      <c r="C888" s="395"/>
      <c r="D888" s="395"/>
      <c r="E888" s="396" t="s">
        <v>5</v>
      </c>
      <c r="F888" s="397" t="s">
        <v>953</v>
      </c>
      <c r="G888" s="398"/>
      <c r="H888" s="398"/>
      <c r="I888" s="398"/>
      <c r="J888" s="395"/>
      <c r="K888" s="399">
        <v>124.2</v>
      </c>
      <c r="L888" s="221"/>
      <c r="M888" s="221"/>
      <c r="N888" s="221"/>
      <c r="O888" s="221"/>
      <c r="P888" s="221"/>
      <c r="Q888" s="221"/>
      <c r="R888" s="224"/>
      <c r="T888" s="226"/>
      <c r="U888" s="221"/>
      <c r="V888" s="221"/>
      <c r="W888" s="221"/>
      <c r="X888" s="221"/>
      <c r="Y888" s="221"/>
      <c r="Z888" s="221"/>
      <c r="AA888" s="227"/>
      <c r="AT888" s="228" t="s">
        <v>168</v>
      </c>
      <c r="AU888" s="228" t="s">
        <v>114</v>
      </c>
      <c r="AV888" s="225" t="s">
        <v>114</v>
      </c>
      <c r="AW888" s="225" t="s">
        <v>33</v>
      </c>
      <c r="AX888" s="225" t="s">
        <v>75</v>
      </c>
      <c r="AY888" s="228" t="s">
        <v>160</v>
      </c>
    </row>
    <row r="889" spans="2:51" s="234" customFormat="1" ht="20.5" customHeight="1">
      <c r="B889" s="229"/>
      <c r="C889" s="400"/>
      <c r="D889" s="400"/>
      <c r="E889" s="401" t="s">
        <v>5</v>
      </c>
      <c r="F889" s="402" t="s">
        <v>170</v>
      </c>
      <c r="G889" s="403"/>
      <c r="H889" s="403"/>
      <c r="I889" s="403"/>
      <c r="J889" s="400"/>
      <c r="K889" s="404">
        <v>124.2</v>
      </c>
      <c r="L889" s="230"/>
      <c r="M889" s="230"/>
      <c r="N889" s="230"/>
      <c r="O889" s="230"/>
      <c r="P889" s="230"/>
      <c r="Q889" s="230"/>
      <c r="R889" s="233"/>
      <c r="T889" s="235"/>
      <c r="U889" s="230"/>
      <c r="V889" s="230"/>
      <c r="W889" s="230"/>
      <c r="X889" s="230"/>
      <c r="Y889" s="230"/>
      <c r="Z889" s="230"/>
      <c r="AA889" s="236"/>
      <c r="AT889" s="237" t="s">
        <v>168</v>
      </c>
      <c r="AU889" s="237" t="s">
        <v>114</v>
      </c>
      <c r="AV889" s="234" t="s">
        <v>165</v>
      </c>
      <c r="AW889" s="234" t="s">
        <v>33</v>
      </c>
      <c r="AX889" s="234" t="s">
        <v>83</v>
      </c>
      <c r="AY889" s="237" t="s">
        <v>160</v>
      </c>
    </row>
    <row r="890" spans="2:65" s="126" customFormat="1" ht="28.95" customHeight="1">
      <c r="B890" s="127"/>
      <c r="C890" s="412" t="s">
        <v>383</v>
      </c>
      <c r="D890" s="412" t="s">
        <v>237</v>
      </c>
      <c r="E890" s="413" t="s">
        <v>954</v>
      </c>
      <c r="F890" s="414" t="s">
        <v>955</v>
      </c>
      <c r="G890" s="414"/>
      <c r="H890" s="414"/>
      <c r="I890" s="414"/>
      <c r="J890" s="415" t="s">
        <v>363</v>
      </c>
      <c r="K890" s="416">
        <v>21.735</v>
      </c>
      <c r="L890" s="323">
        <v>0</v>
      </c>
      <c r="M890" s="323"/>
      <c r="N890" s="324">
        <f>ROUND(L890*K890,2)</f>
        <v>0</v>
      </c>
      <c r="O890" s="318"/>
      <c r="P890" s="318"/>
      <c r="Q890" s="318"/>
      <c r="R890" s="130"/>
      <c r="T890" s="207" t="s">
        <v>5</v>
      </c>
      <c r="U890" s="208" t="s">
        <v>40</v>
      </c>
      <c r="V890" s="128"/>
      <c r="W890" s="209">
        <f>V890*K890</f>
        <v>0</v>
      </c>
      <c r="X890" s="209">
        <v>0.0174</v>
      </c>
      <c r="Y890" s="209">
        <f>X890*K890</f>
        <v>0.37818899999999994</v>
      </c>
      <c r="Z890" s="209">
        <v>0</v>
      </c>
      <c r="AA890" s="210">
        <f>Z890*K890</f>
        <v>0</v>
      </c>
      <c r="AR890" s="117" t="s">
        <v>213</v>
      </c>
      <c r="AT890" s="117" t="s">
        <v>237</v>
      </c>
      <c r="AU890" s="117" t="s">
        <v>114</v>
      </c>
      <c r="AY890" s="117" t="s">
        <v>160</v>
      </c>
      <c r="BE890" s="174">
        <f>IF(U890="základní",N890,0)</f>
        <v>0</v>
      </c>
      <c r="BF890" s="174">
        <f>IF(U890="snížená",N890,0)</f>
        <v>0</v>
      </c>
      <c r="BG890" s="174">
        <f>IF(U890="zákl. přenesená",N890,0)</f>
        <v>0</v>
      </c>
      <c r="BH890" s="174">
        <f>IF(U890="sníž. přenesená",N890,0)</f>
        <v>0</v>
      </c>
      <c r="BI890" s="174">
        <f>IF(U890="nulová",N890,0)</f>
        <v>0</v>
      </c>
      <c r="BJ890" s="117" t="s">
        <v>83</v>
      </c>
      <c r="BK890" s="174">
        <f>ROUND(L890*K890,2)</f>
        <v>0</v>
      </c>
      <c r="BL890" s="117" t="s">
        <v>165</v>
      </c>
      <c r="BM890" s="117" t="s">
        <v>956</v>
      </c>
    </row>
    <row r="891" spans="2:51" s="225" customFormat="1" ht="20.5" customHeight="1">
      <c r="B891" s="220"/>
      <c r="C891" s="395"/>
      <c r="D891" s="395"/>
      <c r="E891" s="396" t="s">
        <v>5</v>
      </c>
      <c r="F891" s="410" t="s">
        <v>957</v>
      </c>
      <c r="G891" s="411"/>
      <c r="H891" s="411"/>
      <c r="I891" s="411"/>
      <c r="J891" s="395"/>
      <c r="K891" s="399">
        <v>21.735</v>
      </c>
      <c r="L891" s="221"/>
      <c r="M891" s="221"/>
      <c r="N891" s="221"/>
      <c r="O891" s="221"/>
      <c r="P891" s="221"/>
      <c r="Q891" s="221"/>
      <c r="R891" s="224"/>
      <c r="T891" s="226"/>
      <c r="U891" s="221"/>
      <c r="V891" s="221"/>
      <c r="W891" s="221"/>
      <c r="X891" s="221"/>
      <c r="Y891" s="221"/>
      <c r="Z891" s="221"/>
      <c r="AA891" s="227"/>
      <c r="AT891" s="228" t="s">
        <v>168</v>
      </c>
      <c r="AU891" s="228" t="s">
        <v>114</v>
      </c>
      <c r="AV891" s="225" t="s">
        <v>114</v>
      </c>
      <c r="AW891" s="225" t="s">
        <v>33</v>
      </c>
      <c r="AX891" s="225" t="s">
        <v>75</v>
      </c>
      <c r="AY891" s="228" t="s">
        <v>160</v>
      </c>
    </row>
    <row r="892" spans="2:51" s="234" customFormat="1" ht="20.5" customHeight="1">
      <c r="B892" s="229"/>
      <c r="C892" s="400"/>
      <c r="D892" s="400"/>
      <c r="E892" s="401" t="s">
        <v>5</v>
      </c>
      <c r="F892" s="402" t="s">
        <v>170</v>
      </c>
      <c r="G892" s="403"/>
      <c r="H892" s="403"/>
      <c r="I892" s="403"/>
      <c r="J892" s="400"/>
      <c r="K892" s="404">
        <v>21.735</v>
      </c>
      <c r="L892" s="230"/>
      <c r="M892" s="230"/>
      <c r="N892" s="230"/>
      <c r="O892" s="230"/>
      <c r="P892" s="230"/>
      <c r="Q892" s="230"/>
      <c r="R892" s="233"/>
      <c r="T892" s="235"/>
      <c r="U892" s="230"/>
      <c r="V892" s="230"/>
      <c r="W892" s="230"/>
      <c r="X892" s="230"/>
      <c r="Y892" s="230"/>
      <c r="Z892" s="230"/>
      <c r="AA892" s="236"/>
      <c r="AT892" s="237" t="s">
        <v>168</v>
      </c>
      <c r="AU892" s="237" t="s">
        <v>114</v>
      </c>
      <c r="AV892" s="234" t="s">
        <v>165</v>
      </c>
      <c r="AW892" s="234" t="s">
        <v>33</v>
      </c>
      <c r="AX892" s="234" t="s">
        <v>83</v>
      </c>
      <c r="AY892" s="237" t="s">
        <v>160</v>
      </c>
    </row>
    <row r="893" spans="2:65" s="126" customFormat="1" ht="40.15" customHeight="1">
      <c r="B893" s="127"/>
      <c r="C893" s="383" t="s">
        <v>387</v>
      </c>
      <c r="D893" s="383" t="s">
        <v>161</v>
      </c>
      <c r="E893" s="384" t="s">
        <v>958</v>
      </c>
      <c r="F893" s="385" t="s">
        <v>959</v>
      </c>
      <c r="G893" s="385"/>
      <c r="H893" s="385"/>
      <c r="I893" s="385"/>
      <c r="J893" s="386" t="s">
        <v>178</v>
      </c>
      <c r="K893" s="387">
        <v>295</v>
      </c>
      <c r="L893" s="317">
        <v>0</v>
      </c>
      <c r="M893" s="317"/>
      <c r="N893" s="318">
        <f>ROUND(L893*K893,2)</f>
        <v>0</v>
      </c>
      <c r="O893" s="318"/>
      <c r="P893" s="318"/>
      <c r="Q893" s="318"/>
      <c r="R893" s="130"/>
      <c r="T893" s="207" t="s">
        <v>5</v>
      </c>
      <c r="U893" s="208" t="s">
        <v>40</v>
      </c>
      <c r="V893" s="128"/>
      <c r="W893" s="209">
        <f>V893*K893</f>
        <v>0</v>
      </c>
      <c r="X893" s="209">
        <v>2E-05</v>
      </c>
      <c r="Y893" s="209">
        <f>X893*K893</f>
        <v>0.005900000000000001</v>
      </c>
      <c r="Z893" s="209">
        <v>0</v>
      </c>
      <c r="AA893" s="210">
        <f>Z893*K893</f>
        <v>0</v>
      </c>
      <c r="AR893" s="117" t="s">
        <v>165</v>
      </c>
      <c r="AT893" s="117" t="s">
        <v>161</v>
      </c>
      <c r="AU893" s="117" t="s">
        <v>114</v>
      </c>
      <c r="AY893" s="117" t="s">
        <v>160</v>
      </c>
      <c r="BE893" s="174">
        <f>IF(U893="základní",N893,0)</f>
        <v>0</v>
      </c>
      <c r="BF893" s="174">
        <f>IF(U893="snížená",N893,0)</f>
        <v>0</v>
      </c>
      <c r="BG893" s="174">
        <f>IF(U893="zákl. přenesená",N893,0)</f>
        <v>0</v>
      </c>
      <c r="BH893" s="174">
        <f>IF(U893="sníž. přenesená",N893,0)</f>
        <v>0</v>
      </c>
      <c r="BI893" s="174">
        <f>IF(U893="nulová",N893,0)</f>
        <v>0</v>
      </c>
      <c r="BJ893" s="117" t="s">
        <v>83</v>
      </c>
      <c r="BK893" s="174">
        <f>ROUND(L893*K893,2)</f>
        <v>0</v>
      </c>
      <c r="BL893" s="117" t="s">
        <v>165</v>
      </c>
      <c r="BM893" s="117" t="s">
        <v>960</v>
      </c>
    </row>
    <row r="894" spans="2:51" s="216" customFormat="1" ht="20.5" customHeight="1">
      <c r="B894" s="211"/>
      <c r="C894" s="388"/>
      <c r="D894" s="388"/>
      <c r="E894" s="389" t="s">
        <v>5</v>
      </c>
      <c r="F894" s="390" t="s">
        <v>191</v>
      </c>
      <c r="G894" s="391"/>
      <c r="H894" s="391"/>
      <c r="I894" s="391"/>
      <c r="J894" s="388"/>
      <c r="K894" s="392" t="s">
        <v>5</v>
      </c>
      <c r="L894" s="212"/>
      <c r="M894" s="212"/>
      <c r="N894" s="212"/>
      <c r="O894" s="212"/>
      <c r="P894" s="212"/>
      <c r="Q894" s="212"/>
      <c r="R894" s="215"/>
      <c r="T894" s="217"/>
      <c r="U894" s="212"/>
      <c r="V894" s="212"/>
      <c r="W894" s="212"/>
      <c r="X894" s="212"/>
      <c r="Y894" s="212"/>
      <c r="Z894" s="212"/>
      <c r="AA894" s="218"/>
      <c r="AT894" s="219" t="s">
        <v>168</v>
      </c>
      <c r="AU894" s="219" t="s">
        <v>114</v>
      </c>
      <c r="AV894" s="216" t="s">
        <v>83</v>
      </c>
      <c r="AW894" s="216" t="s">
        <v>33</v>
      </c>
      <c r="AX894" s="216" t="s">
        <v>75</v>
      </c>
      <c r="AY894" s="219" t="s">
        <v>160</v>
      </c>
    </row>
    <row r="895" spans="2:51" s="225" customFormat="1" ht="20.5" customHeight="1">
      <c r="B895" s="220"/>
      <c r="C895" s="395"/>
      <c r="D895" s="395"/>
      <c r="E895" s="396" t="s">
        <v>5</v>
      </c>
      <c r="F895" s="397" t="s">
        <v>961</v>
      </c>
      <c r="G895" s="398"/>
      <c r="H895" s="398"/>
      <c r="I895" s="398"/>
      <c r="J895" s="395"/>
      <c r="K895" s="399">
        <v>191</v>
      </c>
      <c r="L895" s="221"/>
      <c r="M895" s="221"/>
      <c r="N895" s="221"/>
      <c r="O895" s="221"/>
      <c r="P895" s="221"/>
      <c r="Q895" s="221"/>
      <c r="R895" s="224"/>
      <c r="T895" s="226"/>
      <c r="U895" s="221"/>
      <c r="V895" s="221"/>
      <c r="W895" s="221"/>
      <c r="X895" s="221"/>
      <c r="Y895" s="221"/>
      <c r="Z895" s="221"/>
      <c r="AA895" s="227"/>
      <c r="AT895" s="228" t="s">
        <v>168</v>
      </c>
      <c r="AU895" s="228" t="s">
        <v>114</v>
      </c>
      <c r="AV895" s="225" t="s">
        <v>114</v>
      </c>
      <c r="AW895" s="225" t="s">
        <v>33</v>
      </c>
      <c r="AX895" s="225" t="s">
        <v>75</v>
      </c>
      <c r="AY895" s="228" t="s">
        <v>160</v>
      </c>
    </row>
    <row r="896" spans="2:51" s="216" customFormat="1" ht="20.5" customHeight="1">
      <c r="B896" s="211"/>
      <c r="C896" s="388"/>
      <c r="D896" s="388"/>
      <c r="E896" s="389" t="s">
        <v>5</v>
      </c>
      <c r="F896" s="393" t="s">
        <v>211</v>
      </c>
      <c r="G896" s="394"/>
      <c r="H896" s="394"/>
      <c r="I896" s="394"/>
      <c r="J896" s="388"/>
      <c r="K896" s="392" t="s">
        <v>5</v>
      </c>
      <c r="L896" s="212"/>
      <c r="M896" s="212"/>
      <c r="N896" s="212"/>
      <c r="O896" s="212"/>
      <c r="P896" s="212"/>
      <c r="Q896" s="212"/>
      <c r="R896" s="215"/>
      <c r="T896" s="217"/>
      <c r="U896" s="212"/>
      <c r="V896" s="212"/>
      <c r="W896" s="212"/>
      <c r="X896" s="212"/>
      <c r="Y896" s="212"/>
      <c r="Z896" s="212"/>
      <c r="AA896" s="218"/>
      <c r="AT896" s="219" t="s">
        <v>168</v>
      </c>
      <c r="AU896" s="219" t="s">
        <v>114</v>
      </c>
      <c r="AV896" s="216" t="s">
        <v>83</v>
      </c>
      <c r="AW896" s="216" t="s">
        <v>33</v>
      </c>
      <c r="AX896" s="216" t="s">
        <v>75</v>
      </c>
      <c r="AY896" s="219" t="s">
        <v>160</v>
      </c>
    </row>
    <row r="897" spans="2:51" s="225" customFormat="1" ht="20.5" customHeight="1">
      <c r="B897" s="220"/>
      <c r="C897" s="395"/>
      <c r="D897" s="395"/>
      <c r="E897" s="396" t="s">
        <v>5</v>
      </c>
      <c r="F897" s="397" t="s">
        <v>409</v>
      </c>
      <c r="G897" s="398"/>
      <c r="H897" s="398"/>
      <c r="I897" s="398"/>
      <c r="J897" s="395"/>
      <c r="K897" s="399">
        <v>45</v>
      </c>
      <c r="L897" s="221"/>
      <c r="M897" s="221"/>
      <c r="N897" s="221"/>
      <c r="O897" s="221"/>
      <c r="P897" s="221"/>
      <c r="Q897" s="221"/>
      <c r="R897" s="224"/>
      <c r="T897" s="226"/>
      <c r="U897" s="221"/>
      <c r="V897" s="221"/>
      <c r="W897" s="221"/>
      <c r="X897" s="221"/>
      <c r="Y897" s="221"/>
      <c r="Z897" s="221"/>
      <c r="AA897" s="227"/>
      <c r="AT897" s="228" t="s">
        <v>168</v>
      </c>
      <c r="AU897" s="228" t="s">
        <v>114</v>
      </c>
      <c r="AV897" s="225" t="s">
        <v>114</v>
      </c>
      <c r="AW897" s="225" t="s">
        <v>33</v>
      </c>
      <c r="AX897" s="225" t="s">
        <v>75</v>
      </c>
      <c r="AY897" s="228" t="s">
        <v>160</v>
      </c>
    </row>
    <row r="898" spans="2:51" s="216" customFormat="1" ht="20.5" customHeight="1">
      <c r="B898" s="211"/>
      <c r="C898" s="388"/>
      <c r="D898" s="388"/>
      <c r="E898" s="389" t="s">
        <v>5</v>
      </c>
      <c r="F898" s="393" t="s">
        <v>665</v>
      </c>
      <c r="G898" s="394"/>
      <c r="H898" s="394"/>
      <c r="I898" s="394"/>
      <c r="J898" s="388"/>
      <c r="K898" s="392" t="s">
        <v>5</v>
      </c>
      <c r="L898" s="212"/>
      <c r="M898" s="212"/>
      <c r="N898" s="212"/>
      <c r="O898" s="212"/>
      <c r="P898" s="212"/>
      <c r="Q898" s="212"/>
      <c r="R898" s="215"/>
      <c r="T898" s="217"/>
      <c r="U898" s="212"/>
      <c r="V898" s="212"/>
      <c r="W898" s="212"/>
      <c r="X898" s="212"/>
      <c r="Y898" s="212"/>
      <c r="Z898" s="212"/>
      <c r="AA898" s="218"/>
      <c r="AT898" s="219" t="s">
        <v>168</v>
      </c>
      <c r="AU898" s="219" t="s">
        <v>114</v>
      </c>
      <c r="AV898" s="216" t="s">
        <v>83</v>
      </c>
      <c r="AW898" s="216" t="s">
        <v>33</v>
      </c>
      <c r="AX898" s="216" t="s">
        <v>75</v>
      </c>
      <c r="AY898" s="219" t="s">
        <v>160</v>
      </c>
    </row>
    <row r="899" spans="2:51" s="225" customFormat="1" ht="20.5" customHeight="1">
      <c r="B899" s="220"/>
      <c r="C899" s="395"/>
      <c r="D899" s="395"/>
      <c r="E899" s="396" t="s">
        <v>5</v>
      </c>
      <c r="F899" s="397" t="s">
        <v>482</v>
      </c>
      <c r="G899" s="398"/>
      <c r="H899" s="398"/>
      <c r="I899" s="398"/>
      <c r="J899" s="395"/>
      <c r="K899" s="399">
        <v>59</v>
      </c>
      <c r="L899" s="221"/>
      <c r="M899" s="221"/>
      <c r="N899" s="221"/>
      <c r="O899" s="221"/>
      <c r="P899" s="221"/>
      <c r="Q899" s="221"/>
      <c r="R899" s="224"/>
      <c r="T899" s="226"/>
      <c r="U899" s="221"/>
      <c r="V899" s="221"/>
      <c r="W899" s="221"/>
      <c r="X899" s="221"/>
      <c r="Y899" s="221"/>
      <c r="Z899" s="221"/>
      <c r="AA899" s="227"/>
      <c r="AT899" s="228" t="s">
        <v>168</v>
      </c>
      <c r="AU899" s="228" t="s">
        <v>114</v>
      </c>
      <c r="AV899" s="225" t="s">
        <v>114</v>
      </c>
      <c r="AW899" s="225" t="s">
        <v>33</v>
      </c>
      <c r="AX899" s="225" t="s">
        <v>75</v>
      </c>
      <c r="AY899" s="228" t="s">
        <v>160</v>
      </c>
    </row>
    <row r="900" spans="2:51" s="234" customFormat="1" ht="20.5" customHeight="1">
      <c r="B900" s="229"/>
      <c r="C900" s="400"/>
      <c r="D900" s="400"/>
      <c r="E900" s="401" t="s">
        <v>5</v>
      </c>
      <c r="F900" s="402" t="s">
        <v>170</v>
      </c>
      <c r="G900" s="403"/>
      <c r="H900" s="403"/>
      <c r="I900" s="403"/>
      <c r="J900" s="400"/>
      <c r="K900" s="404">
        <v>295</v>
      </c>
      <c r="L900" s="230"/>
      <c r="M900" s="230"/>
      <c r="N900" s="230"/>
      <c r="O900" s="230"/>
      <c r="P900" s="230"/>
      <c r="Q900" s="230"/>
      <c r="R900" s="233"/>
      <c r="T900" s="235"/>
      <c r="U900" s="230"/>
      <c r="V900" s="230"/>
      <c r="W900" s="230"/>
      <c r="X900" s="230"/>
      <c r="Y900" s="230"/>
      <c r="Z900" s="230"/>
      <c r="AA900" s="236"/>
      <c r="AT900" s="237" t="s">
        <v>168</v>
      </c>
      <c r="AU900" s="237" t="s">
        <v>114</v>
      </c>
      <c r="AV900" s="234" t="s">
        <v>165</v>
      </c>
      <c r="AW900" s="234" t="s">
        <v>33</v>
      </c>
      <c r="AX900" s="234" t="s">
        <v>83</v>
      </c>
      <c r="AY900" s="237" t="s">
        <v>160</v>
      </c>
    </row>
    <row r="901" spans="2:65" s="126" customFormat="1" ht="28.95" customHeight="1">
      <c r="B901" s="127"/>
      <c r="C901" s="412" t="s">
        <v>391</v>
      </c>
      <c r="D901" s="412" t="s">
        <v>237</v>
      </c>
      <c r="E901" s="413" t="s">
        <v>962</v>
      </c>
      <c r="F901" s="414" t="s">
        <v>963</v>
      </c>
      <c r="G901" s="414"/>
      <c r="H901" s="414"/>
      <c r="I901" s="414"/>
      <c r="J901" s="415" t="s">
        <v>363</v>
      </c>
      <c r="K901" s="416">
        <v>51.625</v>
      </c>
      <c r="L901" s="323">
        <v>0</v>
      </c>
      <c r="M901" s="323"/>
      <c r="N901" s="324">
        <f>ROUND(L901*K901,2)</f>
        <v>0</v>
      </c>
      <c r="O901" s="318"/>
      <c r="P901" s="318"/>
      <c r="Q901" s="318"/>
      <c r="R901" s="130"/>
      <c r="T901" s="207" t="s">
        <v>5</v>
      </c>
      <c r="U901" s="208" t="s">
        <v>40</v>
      </c>
      <c r="V901" s="128"/>
      <c r="W901" s="209">
        <f>V901*K901</f>
        <v>0</v>
      </c>
      <c r="X901" s="209">
        <v>0.048</v>
      </c>
      <c r="Y901" s="209">
        <f>X901*K901</f>
        <v>2.478</v>
      </c>
      <c r="Z901" s="209">
        <v>0</v>
      </c>
      <c r="AA901" s="210">
        <f>Z901*K901</f>
        <v>0</v>
      </c>
      <c r="AR901" s="117" t="s">
        <v>213</v>
      </c>
      <c r="AT901" s="117" t="s">
        <v>237</v>
      </c>
      <c r="AU901" s="117" t="s">
        <v>114</v>
      </c>
      <c r="AY901" s="117" t="s">
        <v>160</v>
      </c>
      <c r="BE901" s="174">
        <f>IF(U901="základní",N901,0)</f>
        <v>0</v>
      </c>
      <c r="BF901" s="174">
        <f>IF(U901="snížená",N901,0)</f>
        <v>0</v>
      </c>
      <c r="BG901" s="174">
        <f>IF(U901="zákl. přenesená",N901,0)</f>
        <v>0</v>
      </c>
      <c r="BH901" s="174">
        <f>IF(U901="sníž. přenesená",N901,0)</f>
        <v>0</v>
      </c>
      <c r="BI901" s="174">
        <f>IF(U901="nulová",N901,0)</f>
        <v>0</v>
      </c>
      <c r="BJ901" s="117" t="s">
        <v>83</v>
      </c>
      <c r="BK901" s="174">
        <f>ROUND(L901*K901,2)</f>
        <v>0</v>
      </c>
      <c r="BL901" s="117" t="s">
        <v>165</v>
      </c>
      <c r="BM901" s="117" t="s">
        <v>964</v>
      </c>
    </row>
    <row r="902" spans="2:51" s="225" customFormat="1" ht="20.5" customHeight="1">
      <c r="B902" s="220"/>
      <c r="C902" s="395"/>
      <c r="D902" s="395"/>
      <c r="E902" s="396" t="s">
        <v>5</v>
      </c>
      <c r="F902" s="410" t="s">
        <v>965</v>
      </c>
      <c r="G902" s="411"/>
      <c r="H902" s="411"/>
      <c r="I902" s="411"/>
      <c r="J902" s="395"/>
      <c r="K902" s="399">
        <v>51.625</v>
      </c>
      <c r="L902" s="221"/>
      <c r="M902" s="221"/>
      <c r="N902" s="221"/>
      <c r="O902" s="221"/>
      <c r="P902" s="221"/>
      <c r="Q902" s="221"/>
      <c r="R902" s="224"/>
      <c r="T902" s="226"/>
      <c r="U902" s="221"/>
      <c r="V902" s="221"/>
      <c r="W902" s="221"/>
      <c r="X902" s="221"/>
      <c r="Y902" s="221"/>
      <c r="Z902" s="221"/>
      <c r="AA902" s="227"/>
      <c r="AT902" s="228" t="s">
        <v>168</v>
      </c>
      <c r="AU902" s="228" t="s">
        <v>114</v>
      </c>
      <c r="AV902" s="225" t="s">
        <v>114</v>
      </c>
      <c r="AW902" s="225" t="s">
        <v>33</v>
      </c>
      <c r="AX902" s="225" t="s">
        <v>75</v>
      </c>
      <c r="AY902" s="228" t="s">
        <v>160</v>
      </c>
    </row>
    <row r="903" spans="2:51" s="234" customFormat="1" ht="20.5" customHeight="1">
      <c r="B903" s="229"/>
      <c r="C903" s="400"/>
      <c r="D903" s="400"/>
      <c r="E903" s="401" t="s">
        <v>5</v>
      </c>
      <c r="F903" s="402" t="s">
        <v>170</v>
      </c>
      <c r="G903" s="403"/>
      <c r="H903" s="403"/>
      <c r="I903" s="403"/>
      <c r="J903" s="400"/>
      <c r="K903" s="404">
        <v>51.625</v>
      </c>
      <c r="L903" s="230"/>
      <c r="M903" s="230"/>
      <c r="N903" s="230"/>
      <c r="O903" s="230"/>
      <c r="P903" s="230"/>
      <c r="Q903" s="230"/>
      <c r="R903" s="233"/>
      <c r="T903" s="235"/>
      <c r="U903" s="230"/>
      <c r="V903" s="230"/>
      <c r="W903" s="230"/>
      <c r="X903" s="230"/>
      <c r="Y903" s="230"/>
      <c r="Z903" s="230"/>
      <c r="AA903" s="236"/>
      <c r="AT903" s="237" t="s">
        <v>168</v>
      </c>
      <c r="AU903" s="237" t="s">
        <v>114</v>
      </c>
      <c r="AV903" s="234" t="s">
        <v>165</v>
      </c>
      <c r="AW903" s="234" t="s">
        <v>33</v>
      </c>
      <c r="AX903" s="234" t="s">
        <v>83</v>
      </c>
      <c r="AY903" s="237" t="s">
        <v>160</v>
      </c>
    </row>
    <row r="904" spans="2:65" s="126" customFormat="1" ht="28.95" customHeight="1">
      <c r="B904" s="127"/>
      <c r="C904" s="383" t="s">
        <v>396</v>
      </c>
      <c r="D904" s="383" t="s">
        <v>161</v>
      </c>
      <c r="E904" s="384" t="s">
        <v>966</v>
      </c>
      <c r="F904" s="385" t="s">
        <v>967</v>
      </c>
      <c r="G904" s="385"/>
      <c r="H904" s="385"/>
      <c r="I904" s="385"/>
      <c r="J904" s="386" t="s">
        <v>363</v>
      </c>
      <c r="K904" s="387">
        <v>44</v>
      </c>
      <c r="L904" s="317">
        <v>0</v>
      </c>
      <c r="M904" s="317"/>
      <c r="N904" s="318">
        <f>ROUND(L904*K904,2)</f>
        <v>0</v>
      </c>
      <c r="O904" s="318"/>
      <c r="P904" s="318"/>
      <c r="Q904" s="318"/>
      <c r="R904" s="130"/>
      <c r="T904" s="207" t="s">
        <v>5</v>
      </c>
      <c r="U904" s="208" t="s">
        <v>40</v>
      </c>
      <c r="V904" s="128"/>
      <c r="W904" s="209">
        <f>V904*K904</f>
        <v>0</v>
      </c>
      <c r="X904" s="209">
        <v>0</v>
      </c>
      <c r="Y904" s="209">
        <f>X904*K904</f>
        <v>0</v>
      </c>
      <c r="Z904" s="209">
        <v>0</v>
      </c>
      <c r="AA904" s="210">
        <f>Z904*K904</f>
        <v>0</v>
      </c>
      <c r="AR904" s="117" t="s">
        <v>165</v>
      </c>
      <c r="AT904" s="117" t="s">
        <v>161</v>
      </c>
      <c r="AU904" s="117" t="s">
        <v>114</v>
      </c>
      <c r="AY904" s="117" t="s">
        <v>160</v>
      </c>
      <c r="BE904" s="174">
        <f>IF(U904="základní",N904,0)</f>
        <v>0</v>
      </c>
      <c r="BF904" s="174">
        <f>IF(U904="snížená",N904,0)</f>
        <v>0</v>
      </c>
      <c r="BG904" s="174">
        <f>IF(U904="zákl. přenesená",N904,0)</f>
        <v>0</v>
      </c>
      <c r="BH904" s="174">
        <f>IF(U904="sníž. přenesená",N904,0)</f>
        <v>0</v>
      </c>
      <c r="BI904" s="174">
        <f>IF(U904="nulová",N904,0)</f>
        <v>0</v>
      </c>
      <c r="BJ904" s="117" t="s">
        <v>83</v>
      </c>
      <c r="BK904" s="174">
        <f>ROUND(L904*K904,2)</f>
        <v>0</v>
      </c>
      <c r="BL904" s="117" t="s">
        <v>165</v>
      </c>
      <c r="BM904" s="117" t="s">
        <v>968</v>
      </c>
    </row>
    <row r="905" spans="2:51" s="216" customFormat="1" ht="20.5" customHeight="1">
      <c r="B905" s="211"/>
      <c r="C905" s="388"/>
      <c r="D905" s="388"/>
      <c r="E905" s="389" t="s">
        <v>5</v>
      </c>
      <c r="F905" s="390" t="s">
        <v>969</v>
      </c>
      <c r="G905" s="391"/>
      <c r="H905" s="391"/>
      <c r="I905" s="391"/>
      <c r="J905" s="388"/>
      <c r="K905" s="392" t="s">
        <v>5</v>
      </c>
      <c r="L905" s="212"/>
      <c r="M905" s="212"/>
      <c r="N905" s="212"/>
      <c r="O905" s="212"/>
      <c r="P905" s="212"/>
      <c r="Q905" s="212"/>
      <c r="R905" s="215"/>
      <c r="T905" s="217"/>
      <c r="U905" s="212"/>
      <c r="V905" s="212"/>
      <c r="W905" s="212"/>
      <c r="X905" s="212"/>
      <c r="Y905" s="212"/>
      <c r="Z905" s="212"/>
      <c r="AA905" s="218"/>
      <c r="AT905" s="219" t="s">
        <v>168</v>
      </c>
      <c r="AU905" s="219" t="s">
        <v>114</v>
      </c>
      <c r="AV905" s="216" t="s">
        <v>83</v>
      </c>
      <c r="AW905" s="216" t="s">
        <v>33</v>
      </c>
      <c r="AX905" s="216" t="s">
        <v>75</v>
      </c>
      <c r="AY905" s="219" t="s">
        <v>160</v>
      </c>
    </row>
    <row r="906" spans="2:51" s="225" customFormat="1" ht="20.5" customHeight="1">
      <c r="B906" s="220"/>
      <c r="C906" s="395"/>
      <c r="D906" s="395"/>
      <c r="E906" s="396" t="s">
        <v>5</v>
      </c>
      <c r="F906" s="397" t="s">
        <v>405</v>
      </c>
      <c r="G906" s="398"/>
      <c r="H906" s="398"/>
      <c r="I906" s="398"/>
      <c r="J906" s="395"/>
      <c r="K906" s="399">
        <v>44</v>
      </c>
      <c r="L906" s="221"/>
      <c r="M906" s="221"/>
      <c r="N906" s="221"/>
      <c r="O906" s="221"/>
      <c r="P906" s="221"/>
      <c r="Q906" s="221"/>
      <c r="R906" s="224"/>
      <c r="T906" s="226"/>
      <c r="U906" s="221"/>
      <c r="V906" s="221"/>
      <c r="W906" s="221"/>
      <c r="X906" s="221"/>
      <c r="Y906" s="221"/>
      <c r="Z906" s="221"/>
      <c r="AA906" s="227"/>
      <c r="AT906" s="228" t="s">
        <v>168</v>
      </c>
      <c r="AU906" s="228" t="s">
        <v>114</v>
      </c>
      <c r="AV906" s="225" t="s">
        <v>114</v>
      </c>
      <c r="AW906" s="225" t="s">
        <v>33</v>
      </c>
      <c r="AX906" s="225" t="s">
        <v>75</v>
      </c>
      <c r="AY906" s="228" t="s">
        <v>160</v>
      </c>
    </row>
    <row r="907" spans="2:51" s="234" customFormat="1" ht="20.5" customHeight="1">
      <c r="B907" s="229"/>
      <c r="C907" s="400"/>
      <c r="D907" s="400"/>
      <c r="E907" s="401" t="s">
        <v>5</v>
      </c>
      <c r="F907" s="402" t="s">
        <v>170</v>
      </c>
      <c r="G907" s="403"/>
      <c r="H907" s="403"/>
      <c r="I907" s="403"/>
      <c r="J907" s="400"/>
      <c r="K907" s="404">
        <v>44</v>
      </c>
      <c r="L907" s="230"/>
      <c r="M907" s="230"/>
      <c r="N907" s="230"/>
      <c r="O907" s="230"/>
      <c r="P907" s="230"/>
      <c r="Q907" s="230"/>
      <c r="R907" s="233"/>
      <c r="T907" s="235"/>
      <c r="U907" s="230"/>
      <c r="V907" s="230"/>
      <c r="W907" s="230"/>
      <c r="X907" s="230"/>
      <c r="Y907" s="230"/>
      <c r="Z907" s="230"/>
      <c r="AA907" s="236"/>
      <c r="AT907" s="237" t="s">
        <v>168</v>
      </c>
      <c r="AU907" s="237" t="s">
        <v>114</v>
      </c>
      <c r="AV907" s="234" t="s">
        <v>165</v>
      </c>
      <c r="AW907" s="234" t="s">
        <v>33</v>
      </c>
      <c r="AX907" s="234" t="s">
        <v>83</v>
      </c>
      <c r="AY907" s="237" t="s">
        <v>160</v>
      </c>
    </row>
    <row r="908" spans="2:65" s="126" customFormat="1" ht="20.5" customHeight="1">
      <c r="B908" s="127"/>
      <c r="C908" s="412" t="s">
        <v>400</v>
      </c>
      <c r="D908" s="412" t="s">
        <v>237</v>
      </c>
      <c r="E908" s="413" t="s">
        <v>970</v>
      </c>
      <c r="F908" s="414" t="s">
        <v>971</v>
      </c>
      <c r="G908" s="414"/>
      <c r="H908" s="414"/>
      <c r="I908" s="414"/>
      <c r="J908" s="415" t="s">
        <v>363</v>
      </c>
      <c r="K908" s="416">
        <v>44</v>
      </c>
      <c r="L908" s="323">
        <v>0</v>
      </c>
      <c r="M908" s="323"/>
      <c r="N908" s="324">
        <f>ROUND(L908*K908,2)</f>
        <v>0</v>
      </c>
      <c r="O908" s="318"/>
      <c r="P908" s="318"/>
      <c r="Q908" s="318"/>
      <c r="R908" s="130"/>
      <c r="T908" s="207" t="s">
        <v>5</v>
      </c>
      <c r="U908" s="208" t="s">
        <v>40</v>
      </c>
      <c r="V908" s="128"/>
      <c r="W908" s="209">
        <f>V908*K908</f>
        <v>0</v>
      </c>
      <c r="X908" s="209">
        <v>0.0008</v>
      </c>
      <c r="Y908" s="209">
        <f>X908*K908</f>
        <v>0.0352</v>
      </c>
      <c r="Z908" s="209">
        <v>0</v>
      </c>
      <c r="AA908" s="210">
        <f>Z908*K908</f>
        <v>0</v>
      </c>
      <c r="AR908" s="117" t="s">
        <v>213</v>
      </c>
      <c r="AT908" s="117" t="s">
        <v>237</v>
      </c>
      <c r="AU908" s="117" t="s">
        <v>114</v>
      </c>
      <c r="AY908" s="117" t="s">
        <v>160</v>
      </c>
      <c r="BE908" s="174">
        <f>IF(U908="základní",N908,0)</f>
        <v>0</v>
      </c>
      <c r="BF908" s="174">
        <f>IF(U908="snížená",N908,0)</f>
        <v>0</v>
      </c>
      <c r="BG908" s="174">
        <f>IF(U908="zákl. přenesená",N908,0)</f>
        <v>0</v>
      </c>
      <c r="BH908" s="174">
        <f>IF(U908="sníž. přenesená",N908,0)</f>
        <v>0</v>
      </c>
      <c r="BI908" s="174">
        <f>IF(U908="nulová",N908,0)</f>
        <v>0</v>
      </c>
      <c r="BJ908" s="117" t="s">
        <v>83</v>
      </c>
      <c r="BK908" s="174">
        <f>ROUND(L908*K908,2)</f>
        <v>0</v>
      </c>
      <c r="BL908" s="117" t="s">
        <v>165</v>
      </c>
      <c r="BM908" s="117" t="s">
        <v>972</v>
      </c>
    </row>
    <row r="909" spans="2:65" s="126" customFormat="1" ht="28.95" customHeight="1">
      <c r="B909" s="127"/>
      <c r="C909" s="383" t="s">
        <v>405</v>
      </c>
      <c r="D909" s="383" t="s">
        <v>161</v>
      </c>
      <c r="E909" s="384" t="s">
        <v>973</v>
      </c>
      <c r="F909" s="385" t="s">
        <v>974</v>
      </c>
      <c r="G909" s="385"/>
      <c r="H909" s="385"/>
      <c r="I909" s="385"/>
      <c r="J909" s="386" t="s">
        <v>363</v>
      </c>
      <c r="K909" s="387">
        <v>18</v>
      </c>
      <c r="L909" s="317">
        <v>0</v>
      </c>
      <c r="M909" s="317"/>
      <c r="N909" s="318">
        <f>ROUND(L909*K909,2)</f>
        <v>0</v>
      </c>
      <c r="O909" s="318"/>
      <c r="P909" s="318"/>
      <c r="Q909" s="318"/>
      <c r="R909" s="130"/>
      <c r="T909" s="207" t="s">
        <v>5</v>
      </c>
      <c r="U909" s="208" t="s">
        <v>40</v>
      </c>
      <c r="V909" s="128"/>
      <c r="W909" s="209">
        <f>V909*K909</f>
        <v>0</v>
      </c>
      <c r="X909" s="209">
        <v>0</v>
      </c>
      <c r="Y909" s="209">
        <f>X909*K909</f>
        <v>0</v>
      </c>
      <c r="Z909" s="209">
        <v>0</v>
      </c>
      <c r="AA909" s="210">
        <f>Z909*K909</f>
        <v>0</v>
      </c>
      <c r="AR909" s="117" t="s">
        <v>165</v>
      </c>
      <c r="AT909" s="117" t="s">
        <v>161</v>
      </c>
      <c r="AU909" s="117" t="s">
        <v>114</v>
      </c>
      <c r="AY909" s="117" t="s">
        <v>160</v>
      </c>
      <c r="BE909" s="174">
        <f>IF(U909="základní",N909,0)</f>
        <v>0</v>
      </c>
      <c r="BF909" s="174">
        <f>IF(U909="snížená",N909,0)</f>
        <v>0</v>
      </c>
      <c r="BG909" s="174">
        <f>IF(U909="zákl. přenesená",N909,0)</f>
        <v>0</v>
      </c>
      <c r="BH909" s="174">
        <f>IF(U909="sníž. přenesená",N909,0)</f>
        <v>0</v>
      </c>
      <c r="BI909" s="174">
        <f>IF(U909="nulová",N909,0)</f>
        <v>0</v>
      </c>
      <c r="BJ909" s="117" t="s">
        <v>83</v>
      </c>
      <c r="BK909" s="174">
        <f>ROUND(L909*K909,2)</f>
        <v>0</v>
      </c>
      <c r="BL909" s="117" t="s">
        <v>165</v>
      </c>
      <c r="BM909" s="117" t="s">
        <v>975</v>
      </c>
    </row>
    <row r="910" spans="2:51" s="216" customFormat="1" ht="20.5" customHeight="1">
      <c r="B910" s="211"/>
      <c r="C910" s="388"/>
      <c r="D910" s="388"/>
      <c r="E910" s="389" t="s">
        <v>5</v>
      </c>
      <c r="F910" s="390" t="s">
        <v>969</v>
      </c>
      <c r="G910" s="391"/>
      <c r="H910" s="391"/>
      <c r="I910" s="391"/>
      <c r="J910" s="388"/>
      <c r="K910" s="392" t="s">
        <v>5</v>
      </c>
      <c r="L910" s="212"/>
      <c r="M910" s="212"/>
      <c r="N910" s="212"/>
      <c r="O910" s="212"/>
      <c r="P910" s="212"/>
      <c r="Q910" s="212"/>
      <c r="R910" s="215"/>
      <c r="T910" s="217"/>
      <c r="U910" s="212"/>
      <c r="V910" s="212"/>
      <c r="W910" s="212"/>
      <c r="X910" s="212"/>
      <c r="Y910" s="212"/>
      <c r="Z910" s="212"/>
      <c r="AA910" s="218"/>
      <c r="AT910" s="219" t="s">
        <v>168</v>
      </c>
      <c r="AU910" s="219" t="s">
        <v>114</v>
      </c>
      <c r="AV910" s="216" t="s">
        <v>83</v>
      </c>
      <c r="AW910" s="216" t="s">
        <v>33</v>
      </c>
      <c r="AX910" s="216" t="s">
        <v>75</v>
      </c>
      <c r="AY910" s="219" t="s">
        <v>160</v>
      </c>
    </row>
    <row r="911" spans="2:51" s="225" customFormat="1" ht="20.5" customHeight="1">
      <c r="B911" s="220"/>
      <c r="C911" s="395"/>
      <c r="D911" s="395"/>
      <c r="E911" s="396" t="s">
        <v>5</v>
      </c>
      <c r="F911" s="397" t="s">
        <v>270</v>
      </c>
      <c r="G911" s="398"/>
      <c r="H911" s="398"/>
      <c r="I911" s="398"/>
      <c r="J911" s="395"/>
      <c r="K911" s="399">
        <v>18</v>
      </c>
      <c r="L911" s="221"/>
      <c r="M911" s="221"/>
      <c r="N911" s="221"/>
      <c r="O911" s="221"/>
      <c r="P911" s="221"/>
      <c r="Q911" s="221"/>
      <c r="R911" s="224"/>
      <c r="T911" s="226"/>
      <c r="U911" s="221"/>
      <c r="V911" s="221"/>
      <c r="W911" s="221"/>
      <c r="X911" s="221"/>
      <c r="Y911" s="221"/>
      <c r="Z911" s="221"/>
      <c r="AA911" s="227"/>
      <c r="AT911" s="228" t="s">
        <v>168</v>
      </c>
      <c r="AU911" s="228" t="s">
        <v>114</v>
      </c>
      <c r="AV911" s="225" t="s">
        <v>114</v>
      </c>
      <c r="AW911" s="225" t="s">
        <v>33</v>
      </c>
      <c r="AX911" s="225" t="s">
        <v>75</v>
      </c>
      <c r="AY911" s="228" t="s">
        <v>160</v>
      </c>
    </row>
    <row r="912" spans="2:51" s="234" customFormat="1" ht="20.5" customHeight="1">
      <c r="B912" s="229"/>
      <c r="C912" s="400"/>
      <c r="D912" s="400"/>
      <c r="E912" s="401" t="s">
        <v>5</v>
      </c>
      <c r="F912" s="402" t="s">
        <v>170</v>
      </c>
      <c r="G912" s="403"/>
      <c r="H912" s="403"/>
      <c r="I912" s="403"/>
      <c r="J912" s="400"/>
      <c r="K912" s="404">
        <v>18</v>
      </c>
      <c r="L912" s="230"/>
      <c r="M912" s="230"/>
      <c r="N912" s="230"/>
      <c r="O912" s="230"/>
      <c r="P912" s="230"/>
      <c r="Q912" s="230"/>
      <c r="R912" s="233"/>
      <c r="T912" s="235"/>
      <c r="U912" s="230"/>
      <c r="V912" s="230"/>
      <c r="W912" s="230"/>
      <c r="X912" s="230"/>
      <c r="Y912" s="230"/>
      <c r="Z912" s="230"/>
      <c r="AA912" s="236"/>
      <c r="AT912" s="237" t="s">
        <v>168</v>
      </c>
      <c r="AU912" s="237" t="s">
        <v>114</v>
      </c>
      <c r="AV912" s="234" t="s">
        <v>165</v>
      </c>
      <c r="AW912" s="234" t="s">
        <v>33</v>
      </c>
      <c r="AX912" s="234" t="s">
        <v>83</v>
      </c>
      <c r="AY912" s="237" t="s">
        <v>160</v>
      </c>
    </row>
    <row r="913" spans="2:65" s="126" customFormat="1" ht="20.5" customHeight="1">
      <c r="B913" s="127"/>
      <c r="C913" s="412" t="s">
        <v>409</v>
      </c>
      <c r="D913" s="412" t="s">
        <v>237</v>
      </c>
      <c r="E913" s="413" t="s">
        <v>976</v>
      </c>
      <c r="F913" s="414" t="s">
        <v>977</v>
      </c>
      <c r="G913" s="414"/>
      <c r="H913" s="414"/>
      <c r="I913" s="414"/>
      <c r="J913" s="415" t="s">
        <v>363</v>
      </c>
      <c r="K913" s="416">
        <v>18</v>
      </c>
      <c r="L913" s="323">
        <v>0</v>
      </c>
      <c r="M913" s="323"/>
      <c r="N913" s="324">
        <f>ROUND(L913*K913,2)</f>
        <v>0</v>
      </c>
      <c r="O913" s="318"/>
      <c r="P913" s="318"/>
      <c r="Q913" s="318"/>
      <c r="R913" s="130"/>
      <c r="T913" s="207" t="s">
        <v>5</v>
      </c>
      <c r="U913" s="208" t="s">
        <v>40</v>
      </c>
      <c r="V913" s="128"/>
      <c r="W913" s="209">
        <f>V913*K913</f>
        <v>0</v>
      </c>
      <c r="X913" s="209">
        <v>0.005</v>
      </c>
      <c r="Y913" s="209">
        <f>X913*K913</f>
        <v>0.09</v>
      </c>
      <c r="Z913" s="209">
        <v>0</v>
      </c>
      <c r="AA913" s="210">
        <f>Z913*K913</f>
        <v>0</v>
      </c>
      <c r="AR913" s="117" t="s">
        <v>213</v>
      </c>
      <c r="AT913" s="117" t="s">
        <v>237</v>
      </c>
      <c r="AU913" s="117" t="s">
        <v>114</v>
      </c>
      <c r="AY913" s="117" t="s">
        <v>160</v>
      </c>
      <c r="BE913" s="174">
        <f>IF(U913="základní",N913,0)</f>
        <v>0</v>
      </c>
      <c r="BF913" s="174">
        <f>IF(U913="snížená",N913,0)</f>
        <v>0</v>
      </c>
      <c r="BG913" s="174">
        <f>IF(U913="zákl. přenesená",N913,0)</f>
        <v>0</v>
      </c>
      <c r="BH913" s="174">
        <f>IF(U913="sníž. přenesená",N913,0)</f>
        <v>0</v>
      </c>
      <c r="BI913" s="174">
        <f>IF(U913="nulová",N913,0)</f>
        <v>0</v>
      </c>
      <c r="BJ913" s="117" t="s">
        <v>83</v>
      </c>
      <c r="BK913" s="174">
        <f>ROUND(L913*K913,2)</f>
        <v>0</v>
      </c>
      <c r="BL913" s="117" t="s">
        <v>165</v>
      </c>
      <c r="BM913" s="117" t="s">
        <v>978</v>
      </c>
    </row>
    <row r="914" spans="2:65" s="126" customFormat="1" ht="28.95" customHeight="1">
      <c r="B914" s="127"/>
      <c r="C914" s="383" t="s">
        <v>415</v>
      </c>
      <c r="D914" s="383" t="s">
        <v>161</v>
      </c>
      <c r="E914" s="384" t="s">
        <v>979</v>
      </c>
      <c r="F914" s="385" t="s">
        <v>980</v>
      </c>
      <c r="G914" s="385"/>
      <c r="H914" s="385"/>
      <c r="I914" s="385"/>
      <c r="J914" s="386" t="s">
        <v>178</v>
      </c>
      <c r="K914" s="387">
        <v>124.2</v>
      </c>
      <c r="L914" s="317">
        <v>0</v>
      </c>
      <c r="M914" s="317"/>
      <c r="N914" s="318">
        <f>ROUND(L914*K914,2)</f>
        <v>0</v>
      </c>
      <c r="O914" s="318"/>
      <c r="P914" s="318"/>
      <c r="Q914" s="318"/>
      <c r="R914" s="130"/>
      <c r="T914" s="207" t="s">
        <v>5</v>
      </c>
      <c r="U914" s="208" t="s">
        <v>40</v>
      </c>
      <c r="V914" s="128"/>
      <c r="W914" s="209">
        <f>V914*K914</f>
        <v>0</v>
      </c>
      <c r="X914" s="209">
        <v>0</v>
      </c>
      <c r="Y914" s="209">
        <f>X914*K914</f>
        <v>0</v>
      </c>
      <c r="Z914" s="209">
        <v>0</v>
      </c>
      <c r="AA914" s="210">
        <f>Z914*K914</f>
        <v>0</v>
      </c>
      <c r="AR914" s="117" t="s">
        <v>165</v>
      </c>
      <c r="AT914" s="117" t="s">
        <v>161</v>
      </c>
      <c r="AU914" s="117" t="s">
        <v>114</v>
      </c>
      <c r="AY914" s="117" t="s">
        <v>160</v>
      </c>
      <c r="BE914" s="174">
        <f>IF(U914="základní",N914,0)</f>
        <v>0</v>
      </c>
      <c r="BF914" s="174">
        <f>IF(U914="snížená",N914,0)</f>
        <v>0</v>
      </c>
      <c r="BG914" s="174">
        <f>IF(U914="zákl. přenesená",N914,0)</f>
        <v>0</v>
      </c>
      <c r="BH914" s="174">
        <f>IF(U914="sníž. přenesená",N914,0)</f>
        <v>0</v>
      </c>
      <c r="BI914" s="174">
        <f>IF(U914="nulová",N914,0)</f>
        <v>0</v>
      </c>
      <c r="BJ914" s="117" t="s">
        <v>83</v>
      </c>
      <c r="BK914" s="174">
        <f>ROUND(L914*K914,2)</f>
        <v>0</v>
      </c>
      <c r="BL914" s="117" t="s">
        <v>165</v>
      </c>
      <c r="BM914" s="117" t="s">
        <v>981</v>
      </c>
    </row>
    <row r="915" spans="2:51" s="216" customFormat="1" ht="20.5" customHeight="1">
      <c r="B915" s="211"/>
      <c r="C915" s="388"/>
      <c r="D915" s="388"/>
      <c r="E915" s="389" t="s">
        <v>5</v>
      </c>
      <c r="F915" s="390" t="s">
        <v>952</v>
      </c>
      <c r="G915" s="391"/>
      <c r="H915" s="391"/>
      <c r="I915" s="391"/>
      <c r="J915" s="388"/>
      <c r="K915" s="392" t="s">
        <v>5</v>
      </c>
      <c r="L915" s="212"/>
      <c r="M915" s="212"/>
      <c r="N915" s="212"/>
      <c r="O915" s="212"/>
      <c r="P915" s="212"/>
      <c r="Q915" s="212"/>
      <c r="R915" s="215"/>
      <c r="T915" s="217"/>
      <c r="U915" s="212"/>
      <c r="V915" s="212"/>
      <c r="W915" s="212"/>
      <c r="X915" s="212"/>
      <c r="Y915" s="212"/>
      <c r="Z915" s="212"/>
      <c r="AA915" s="218"/>
      <c r="AT915" s="219" t="s">
        <v>168</v>
      </c>
      <c r="AU915" s="219" t="s">
        <v>114</v>
      </c>
      <c r="AV915" s="216" t="s">
        <v>83</v>
      </c>
      <c r="AW915" s="216" t="s">
        <v>33</v>
      </c>
      <c r="AX915" s="216" t="s">
        <v>75</v>
      </c>
      <c r="AY915" s="219" t="s">
        <v>160</v>
      </c>
    </row>
    <row r="916" spans="2:51" s="225" customFormat="1" ht="28.95" customHeight="1">
      <c r="B916" s="220"/>
      <c r="C916" s="395"/>
      <c r="D916" s="395"/>
      <c r="E916" s="396" t="s">
        <v>5</v>
      </c>
      <c r="F916" s="397" t="s">
        <v>953</v>
      </c>
      <c r="G916" s="398"/>
      <c r="H916" s="398"/>
      <c r="I916" s="398"/>
      <c r="J916" s="395"/>
      <c r="K916" s="399">
        <v>124.2</v>
      </c>
      <c r="L916" s="221"/>
      <c r="M916" s="221"/>
      <c r="N916" s="221"/>
      <c r="O916" s="221"/>
      <c r="P916" s="221"/>
      <c r="Q916" s="221"/>
      <c r="R916" s="224"/>
      <c r="T916" s="226"/>
      <c r="U916" s="221"/>
      <c r="V916" s="221"/>
      <c r="W916" s="221"/>
      <c r="X916" s="221"/>
      <c r="Y916" s="221"/>
      <c r="Z916" s="221"/>
      <c r="AA916" s="227"/>
      <c r="AT916" s="228" t="s">
        <v>168</v>
      </c>
      <c r="AU916" s="228" t="s">
        <v>114</v>
      </c>
      <c r="AV916" s="225" t="s">
        <v>114</v>
      </c>
      <c r="AW916" s="225" t="s">
        <v>33</v>
      </c>
      <c r="AX916" s="225" t="s">
        <v>75</v>
      </c>
      <c r="AY916" s="228" t="s">
        <v>160</v>
      </c>
    </row>
    <row r="917" spans="2:51" s="234" customFormat="1" ht="20.5" customHeight="1">
      <c r="B917" s="229"/>
      <c r="C917" s="400"/>
      <c r="D917" s="400"/>
      <c r="E917" s="401" t="s">
        <v>5</v>
      </c>
      <c r="F917" s="402" t="s">
        <v>170</v>
      </c>
      <c r="G917" s="403"/>
      <c r="H917" s="403"/>
      <c r="I917" s="403"/>
      <c r="J917" s="400"/>
      <c r="K917" s="404">
        <v>124.2</v>
      </c>
      <c r="L917" s="230"/>
      <c r="M917" s="230"/>
      <c r="N917" s="230"/>
      <c r="O917" s="230"/>
      <c r="P917" s="230"/>
      <c r="Q917" s="230"/>
      <c r="R917" s="233"/>
      <c r="T917" s="235"/>
      <c r="U917" s="230"/>
      <c r="V917" s="230"/>
      <c r="W917" s="230"/>
      <c r="X917" s="230"/>
      <c r="Y917" s="230"/>
      <c r="Z917" s="230"/>
      <c r="AA917" s="236"/>
      <c r="AT917" s="237" t="s">
        <v>168</v>
      </c>
      <c r="AU917" s="237" t="s">
        <v>114</v>
      </c>
      <c r="AV917" s="234" t="s">
        <v>165</v>
      </c>
      <c r="AW917" s="234" t="s">
        <v>33</v>
      </c>
      <c r="AX917" s="234" t="s">
        <v>83</v>
      </c>
      <c r="AY917" s="237" t="s">
        <v>160</v>
      </c>
    </row>
    <row r="918" spans="2:65" s="126" customFormat="1" ht="28.95" customHeight="1">
      <c r="B918" s="127"/>
      <c r="C918" s="383" t="s">
        <v>421</v>
      </c>
      <c r="D918" s="383" t="s">
        <v>161</v>
      </c>
      <c r="E918" s="384" t="s">
        <v>982</v>
      </c>
      <c r="F918" s="385" t="s">
        <v>983</v>
      </c>
      <c r="G918" s="385"/>
      <c r="H918" s="385"/>
      <c r="I918" s="385"/>
      <c r="J918" s="386" t="s">
        <v>363</v>
      </c>
      <c r="K918" s="387">
        <v>45</v>
      </c>
      <c r="L918" s="317">
        <v>0</v>
      </c>
      <c r="M918" s="317"/>
      <c r="N918" s="318">
        <f>ROUND(L918*K918,2)</f>
        <v>0</v>
      </c>
      <c r="O918" s="318"/>
      <c r="P918" s="318"/>
      <c r="Q918" s="318"/>
      <c r="R918" s="130"/>
      <c r="T918" s="207" t="s">
        <v>5</v>
      </c>
      <c r="U918" s="208" t="s">
        <v>40</v>
      </c>
      <c r="V918" s="128"/>
      <c r="W918" s="209">
        <f>V918*K918</f>
        <v>0</v>
      </c>
      <c r="X918" s="209">
        <v>0.46009</v>
      </c>
      <c r="Y918" s="209">
        <f>X918*K918</f>
        <v>20.70405</v>
      </c>
      <c r="Z918" s="209">
        <v>0</v>
      </c>
      <c r="AA918" s="210">
        <f>Z918*K918</f>
        <v>0</v>
      </c>
      <c r="AR918" s="117" t="s">
        <v>165</v>
      </c>
      <c r="AT918" s="117" t="s">
        <v>161</v>
      </c>
      <c r="AU918" s="117" t="s">
        <v>114</v>
      </c>
      <c r="AY918" s="117" t="s">
        <v>160</v>
      </c>
      <c r="BE918" s="174">
        <f>IF(U918="základní",N918,0)</f>
        <v>0</v>
      </c>
      <c r="BF918" s="174">
        <f>IF(U918="snížená",N918,0)</f>
        <v>0</v>
      </c>
      <c r="BG918" s="174">
        <f>IF(U918="zákl. přenesená",N918,0)</f>
        <v>0</v>
      </c>
      <c r="BH918" s="174">
        <f>IF(U918="sníž. přenesená",N918,0)</f>
        <v>0</v>
      </c>
      <c r="BI918" s="174">
        <f>IF(U918="nulová",N918,0)</f>
        <v>0</v>
      </c>
      <c r="BJ918" s="117" t="s">
        <v>83</v>
      </c>
      <c r="BK918" s="174">
        <f>ROUND(L918*K918,2)</f>
        <v>0</v>
      </c>
      <c r="BL918" s="117" t="s">
        <v>165</v>
      </c>
      <c r="BM918" s="117" t="s">
        <v>984</v>
      </c>
    </row>
    <row r="919" spans="2:51" s="225" customFormat="1" ht="20.5" customHeight="1">
      <c r="B919" s="220"/>
      <c r="C919" s="395"/>
      <c r="D919" s="395"/>
      <c r="E919" s="396" t="s">
        <v>5</v>
      </c>
      <c r="F919" s="410" t="s">
        <v>985</v>
      </c>
      <c r="G919" s="411"/>
      <c r="H919" s="411"/>
      <c r="I919" s="411"/>
      <c r="J919" s="395"/>
      <c r="K919" s="399">
        <v>45</v>
      </c>
      <c r="L919" s="221"/>
      <c r="M919" s="221"/>
      <c r="N919" s="221"/>
      <c r="O919" s="221"/>
      <c r="P919" s="221"/>
      <c r="Q919" s="221"/>
      <c r="R919" s="224"/>
      <c r="T919" s="226"/>
      <c r="U919" s="221"/>
      <c r="V919" s="221"/>
      <c r="W919" s="221"/>
      <c r="X919" s="221"/>
      <c r="Y919" s="221"/>
      <c r="Z919" s="221"/>
      <c r="AA919" s="227"/>
      <c r="AT919" s="228" t="s">
        <v>168</v>
      </c>
      <c r="AU919" s="228" t="s">
        <v>114</v>
      </c>
      <c r="AV919" s="225" t="s">
        <v>114</v>
      </c>
      <c r="AW919" s="225" t="s">
        <v>33</v>
      </c>
      <c r="AX919" s="225" t="s">
        <v>75</v>
      </c>
      <c r="AY919" s="228" t="s">
        <v>160</v>
      </c>
    </row>
    <row r="920" spans="2:51" s="234" customFormat="1" ht="20.5" customHeight="1">
      <c r="B920" s="229"/>
      <c r="C920" s="400"/>
      <c r="D920" s="400"/>
      <c r="E920" s="401" t="s">
        <v>5</v>
      </c>
      <c r="F920" s="402" t="s">
        <v>170</v>
      </c>
      <c r="G920" s="403"/>
      <c r="H920" s="403"/>
      <c r="I920" s="403"/>
      <c r="J920" s="400"/>
      <c r="K920" s="404">
        <v>45</v>
      </c>
      <c r="L920" s="230"/>
      <c r="M920" s="230"/>
      <c r="N920" s="230"/>
      <c r="O920" s="230"/>
      <c r="P920" s="230"/>
      <c r="Q920" s="230"/>
      <c r="R920" s="233"/>
      <c r="T920" s="235"/>
      <c r="U920" s="230"/>
      <c r="V920" s="230"/>
      <c r="W920" s="230"/>
      <c r="X920" s="230"/>
      <c r="Y920" s="230"/>
      <c r="Z920" s="230"/>
      <c r="AA920" s="236"/>
      <c r="AT920" s="237" t="s">
        <v>168</v>
      </c>
      <c r="AU920" s="237" t="s">
        <v>114</v>
      </c>
      <c r="AV920" s="234" t="s">
        <v>165</v>
      </c>
      <c r="AW920" s="234" t="s">
        <v>33</v>
      </c>
      <c r="AX920" s="234" t="s">
        <v>83</v>
      </c>
      <c r="AY920" s="237" t="s">
        <v>160</v>
      </c>
    </row>
    <row r="921" spans="2:65" s="126" customFormat="1" ht="40.15" customHeight="1">
      <c r="B921" s="127"/>
      <c r="C921" s="383" t="s">
        <v>425</v>
      </c>
      <c r="D921" s="383" t="s">
        <v>161</v>
      </c>
      <c r="E921" s="384" t="s">
        <v>986</v>
      </c>
      <c r="F921" s="385" t="s">
        <v>987</v>
      </c>
      <c r="G921" s="385"/>
      <c r="H921" s="385"/>
      <c r="I921" s="385"/>
      <c r="J921" s="386" t="s">
        <v>178</v>
      </c>
      <c r="K921" s="387">
        <v>419.2</v>
      </c>
      <c r="L921" s="317">
        <v>0</v>
      </c>
      <c r="M921" s="317"/>
      <c r="N921" s="318">
        <f>ROUND(L921*K921,2)</f>
        <v>0</v>
      </c>
      <c r="O921" s="318"/>
      <c r="P921" s="318"/>
      <c r="Q921" s="318"/>
      <c r="R921" s="130"/>
      <c r="T921" s="207" t="s">
        <v>5</v>
      </c>
      <c r="U921" s="208" t="s">
        <v>40</v>
      </c>
      <c r="V921" s="128"/>
      <c r="W921" s="209">
        <f>V921*K921</f>
        <v>0</v>
      </c>
      <c r="X921" s="209">
        <v>0</v>
      </c>
      <c r="Y921" s="209">
        <f>X921*K921</f>
        <v>0</v>
      </c>
      <c r="Z921" s="209">
        <v>0</v>
      </c>
      <c r="AA921" s="210">
        <f>Z921*K921</f>
        <v>0</v>
      </c>
      <c r="AR921" s="117" t="s">
        <v>165</v>
      </c>
      <c r="AT921" s="117" t="s">
        <v>161</v>
      </c>
      <c r="AU921" s="117" t="s">
        <v>114</v>
      </c>
      <c r="AY921" s="117" t="s">
        <v>160</v>
      </c>
      <c r="BE921" s="174">
        <f>IF(U921="základní",N921,0)</f>
        <v>0</v>
      </c>
      <c r="BF921" s="174">
        <f>IF(U921="snížená",N921,0)</f>
        <v>0</v>
      </c>
      <c r="BG921" s="174">
        <f>IF(U921="zákl. přenesená",N921,0)</f>
        <v>0</v>
      </c>
      <c r="BH921" s="174">
        <f>IF(U921="sníž. přenesená",N921,0)</f>
        <v>0</v>
      </c>
      <c r="BI921" s="174">
        <f>IF(U921="nulová",N921,0)</f>
        <v>0</v>
      </c>
      <c r="BJ921" s="117" t="s">
        <v>83</v>
      </c>
      <c r="BK921" s="174">
        <f>ROUND(L921*K921,2)</f>
        <v>0</v>
      </c>
      <c r="BL921" s="117" t="s">
        <v>165</v>
      </c>
      <c r="BM921" s="117" t="s">
        <v>988</v>
      </c>
    </row>
    <row r="922" spans="2:51" s="216" customFormat="1" ht="20.5" customHeight="1">
      <c r="B922" s="211"/>
      <c r="C922" s="388"/>
      <c r="D922" s="388"/>
      <c r="E922" s="389" t="s">
        <v>5</v>
      </c>
      <c r="F922" s="390" t="s">
        <v>989</v>
      </c>
      <c r="G922" s="391"/>
      <c r="H922" s="391"/>
      <c r="I922" s="391"/>
      <c r="J922" s="388"/>
      <c r="K922" s="392" t="s">
        <v>5</v>
      </c>
      <c r="L922" s="212"/>
      <c r="M922" s="212"/>
      <c r="N922" s="212"/>
      <c r="O922" s="212"/>
      <c r="P922" s="212"/>
      <c r="Q922" s="212"/>
      <c r="R922" s="215"/>
      <c r="T922" s="217"/>
      <c r="U922" s="212"/>
      <c r="V922" s="212"/>
      <c r="W922" s="212"/>
      <c r="X922" s="212"/>
      <c r="Y922" s="212"/>
      <c r="Z922" s="212"/>
      <c r="AA922" s="218"/>
      <c r="AT922" s="219" t="s">
        <v>168</v>
      </c>
      <c r="AU922" s="219" t="s">
        <v>114</v>
      </c>
      <c r="AV922" s="216" t="s">
        <v>83</v>
      </c>
      <c r="AW922" s="216" t="s">
        <v>33</v>
      </c>
      <c r="AX922" s="216" t="s">
        <v>75</v>
      </c>
      <c r="AY922" s="219" t="s">
        <v>160</v>
      </c>
    </row>
    <row r="923" spans="2:51" s="225" customFormat="1" ht="20.5" customHeight="1">
      <c r="B923" s="220"/>
      <c r="C923" s="395"/>
      <c r="D923" s="395"/>
      <c r="E923" s="396" t="s">
        <v>5</v>
      </c>
      <c r="F923" s="397" t="s">
        <v>961</v>
      </c>
      <c r="G923" s="398"/>
      <c r="H923" s="398"/>
      <c r="I923" s="398"/>
      <c r="J923" s="395"/>
      <c r="K923" s="399">
        <v>191</v>
      </c>
      <c r="L923" s="221"/>
      <c r="M923" s="221"/>
      <c r="N923" s="221"/>
      <c r="O923" s="221"/>
      <c r="P923" s="221"/>
      <c r="Q923" s="221"/>
      <c r="R923" s="224"/>
      <c r="T923" s="226"/>
      <c r="U923" s="221"/>
      <c r="V923" s="221"/>
      <c r="W923" s="221"/>
      <c r="X923" s="221"/>
      <c r="Y923" s="221"/>
      <c r="Z923" s="221"/>
      <c r="AA923" s="227"/>
      <c r="AT923" s="228" t="s">
        <v>168</v>
      </c>
      <c r="AU923" s="228" t="s">
        <v>114</v>
      </c>
      <c r="AV923" s="225" t="s">
        <v>114</v>
      </c>
      <c r="AW923" s="225" t="s">
        <v>33</v>
      </c>
      <c r="AX923" s="225" t="s">
        <v>75</v>
      </c>
      <c r="AY923" s="228" t="s">
        <v>160</v>
      </c>
    </row>
    <row r="924" spans="2:51" s="216" customFormat="1" ht="20.5" customHeight="1">
      <c r="B924" s="211"/>
      <c r="C924" s="388"/>
      <c r="D924" s="388"/>
      <c r="E924" s="389" t="s">
        <v>5</v>
      </c>
      <c r="F924" s="393" t="s">
        <v>990</v>
      </c>
      <c r="G924" s="394"/>
      <c r="H924" s="394"/>
      <c r="I924" s="394"/>
      <c r="J924" s="388"/>
      <c r="K924" s="392" t="s">
        <v>5</v>
      </c>
      <c r="L924" s="212"/>
      <c r="M924" s="212"/>
      <c r="N924" s="212"/>
      <c r="O924" s="212"/>
      <c r="P924" s="212"/>
      <c r="Q924" s="212"/>
      <c r="R924" s="215"/>
      <c r="T924" s="217"/>
      <c r="U924" s="212"/>
      <c r="V924" s="212"/>
      <c r="W924" s="212"/>
      <c r="X924" s="212"/>
      <c r="Y924" s="212"/>
      <c r="Z924" s="212"/>
      <c r="AA924" s="218"/>
      <c r="AT924" s="219" t="s">
        <v>168</v>
      </c>
      <c r="AU924" s="219" t="s">
        <v>114</v>
      </c>
      <c r="AV924" s="216" t="s">
        <v>83</v>
      </c>
      <c r="AW924" s="216" t="s">
        <v>33</v>
      </c>
      <c r="AX924" s="216" t="s">
        <v>75</v>
      </c>
      <c r="AY924" s="219" t="s">
        <v>160</v>
      </c>
    </row>
    <row r="925" spans="2:51" s="225" customFormat="1" ht="20.5" customHeight="1">
      <c r="B925" s="220"/>
      <c r="C925" s="395"/>
      <c r="D925" s="395"/>
      <c r="E925" s="396" t="s">
        <v>5</v>
      </c>
      <c r="F925" s="397" t="s">
        <v>409</v>
      </c>
      <c r="G925" s="398"/>
      <c r="H925" s="398"/>
      <c r="I925" s="398"/>
      <c r="J925" s="395"/>
      <c r="K925" s="399">
        <v>45</v>
      </c>
      <c r="L925" s="221"/>
      <c r="M925" s="221"/>
      <c r="N925" s="221"/>
      <c r="O925" s="221"/>
      <c r="P925" s="221"/>
      <c r="Q925" s="221"/>
      <c r="R925" s="224"/>
      <c r="T925" s="226"/>
      <c r="U925" s="221"/>
      <c r="V925" s="221"/>
      <c r="W925" s="221"/>
      <c r="X925" s="221"/>
      <c r="Y925" s="221"/>
      <c r="Z925" s="221"/>
      <c r="AA925" s="227"/>
      <c r="AT925" s="228" t="s">
        <v>168</v>
      </c>
      <c r="AU925" s="228" t="s">
        <v>114</v>
      </c>
      <c r="AV925" s="225" t="s">
        <v>114</v>
      </c>
      <c r="AW925" s="225" t="s">
        <v>33</v>
      </c>
      <c r="AX925" s="225" t="s">
        <v>75</v>
      </c>
      <c r="AY925" s="228" t="s">
        <v>160</v>
      </c>
    </row>
    <row r="926" spans="2:51" s="216" customFormat="1" ht="20.5" customHeight="1">
      <c r="B926" s="211"/>
      <c r="C926" s="388"/>
      <c r="D926" s="388"/>
      <c r="E926" s="389" t="s">
        <v>5</v>
      </c>
      <c r="F926" s="393" t="s">
        <v>991</v>
      </c>
      <c r="G926" s="394"/>
      <c r="H926" s="394"/>
      <c r="I926" s="394"/>
      <c r="J926" s="388"/>
      <c r="K926" s="392" t="s">
        <v>5</v>
      </c>
      <c r="L926" s="212"/>
      <c r="M926" s="212"/>
      <c r="N926" s="212"/>
      <c r="O926" s="212"/>
      <c r="P926" s="212"/>
      <c r="Q926" s="212"/>
      <c r="R926" s="215"/>
      <c r="T926" s="217"/>
      <c r="U926" s="212"/>
      <c r="V926" s="212"/>
      <c r="W926" s="212"/>
      <c r="X926" s="212"/>
      <c r="Y926" s="212"/>
      <c r="Z926" s="212"/>
      <c r="AA926" s="218"/>
      <c r="AT926" s="219" t="s">
        <v>168</v>
      </c>
      <c r="AU926" s="219" t="s">
        <v>114</v>
      </c>
      <c r="AV926" s="216" t="s">
        <v>83</v>
      </c>
      <c r="AW926" s="216" t="s">
        <v>33</v>
      </c>
      <c r="AX926" s="216" t="s">
        <v>75</v>
      </c>
      <c r="AY926" s="219" t="s">
        <v>160</v>
      </c>
    </row>
    <row r="927" spans="2:51" s="225" customFormat="1" ht="20.5" customHeight="1">
      <c r="B927" s="220"/>
      <c r="C927" s="395"/>
      <c r="D927" s="395"/>
      <c r="E927" s="396" t="s">
        <v>5</v>
      </c>
      <c r="F927" s="397" t="s">
        <v>482</v>
      </c>
      <c r="G927" s="398"/>
      <c r="H927" s="398"/>
      <c r="I927" s="398"/>
      <c r="J927" s="395"/>
      <c r="K927" s="399">
        <v>59</v>
      </c>
      <c r="L927" s="221"/>
      <c r="M927" s="221"/>
      <c r="N927" s="221"/>
      <c r="O927" s="221"/>
      <c r="P927" s="221"/>
      <c r="Q927" s="221"/>
      <c r="R927" s="224"/>
      <c r="T927" s="226"/>
      <c r="U927" s="221"/>
      <c r="V927" s="221"/>
      <c r="W927" s="221"/>
      <c r="X927" s="221"/>
      <c r="Y927" s="221"/>
      <c r="Z927" s="221"/>
      <c r="AA927" s="227"/>
      <c r="AT927" s="228" t="s">
        <v>168</v>
      </c>
      <c r="AU927" s="228" t="s">
        <v>114</v>
      </c>
      <c r="AV927" s="225" t="s">
        <v>114</v>
      </c>
      <c r="AW927" s="225" t="s">
        <v>33</v>
      </c>
      <c r="AX927" s="225" t="s">
        <v>75</v>
      </c>
      <c r="AY927" s="228" t="s">
        <v>160</v>
      </c>
    </row>
    <row r="928" spans="2:51" s="243" customFormat="1" ht="20.5" customHeight="1">
      <c r="B928" s="238"/>
      <c r="C928" s="405"/>
      <c r="D928" s="405"/>
      <c r="E928" s="406" t="s">
        <v>5</v>
      </c>
      <c r="F928" s="407" t="s">
        <v>197</v>
      </c>
      <c r="G928" s="408"/>
      <c r="H928" s="408"/>
      <c r="I928" s="408"/>
      <c r="J928" s="405"/>
      <c r="K928" s="409">
        <v>295</v>
      </c>
      <c r="L928" s="239"/>
      <c r="M928" s="239"/>
      <c r="N928" s="239"/>
      <c r="O928" s="239"/>
      <c r="P928" s="239"/>
      <c r="Q928" s="239"/>
      <c r="R928" s="242"/>
      <c r="T928" s="244"/>
      <c r="U928" s="239"/>
      <c r="V928" s="239"/>
      <c r="W928" s="239"/>
      <c r="X928" s="239"/>
      <c r="Y928" s="239"/>
      <c r="Z928" s="239"/>
      <c r="AA928" s="245"/>
      <c r="AT928" s="246" t="s">
        <v>168</v>
      </c>
      <c r="AU928" s="246" t="s">
        <v>114</v>
      </c>
      <c r="AV928" s="243" t="s">
        <v>175</v>
      </c>
      <c r="AW928" s="243" t="s">
        <v>33</v>
      </c>
      <c r="AX928" s="243" t="s">
        <v>75</v>
      </c>
      <c r="AY928" s="246" t="s">
        <v>160</v>
      </c>
    </row>
    <row r="929" spans="2:51" s="216" customFormat="1" ht="20.5" customHeight="1">
      <c r="B929" s="211"/>
      <c r="C929" s="388"/>
      <c r="D929" s="388"/>
      <c r="E929" s="389" t="s">
        <v>5</v>
      </c>
      <c r="F929" s="393" t="s">
        <v>952</v>
      </c>
      <c r="G929" s="394"/>
      <c r="H929" s="394"/>
      <c r="I929" s="394"/>
      <c r="J929" s="388"/>
      <c r="K929" s="392" t="s">
        <v>5</v>
      </c>
      <c r="L929" s="212"/>
      <c r="M929" s="212"/>
      <c r="N929" s="212"/>
      <c r="O929" s="212"/>
      <c r="P929" s="212"/>
      <c r="Q929" s="212"/>
      <c r="R929" s="215"/>
      <c r="T929" s="217"/>
      <c r="U929" s="212"/>
      <c r="V929" s="212"/>
      <c r="W929" s="212"/>
      <c r="X929" s="212"/>
      <c r="Y929" s="212"/>
      <c r="Z929" s="212"/>
      <c r="AA929" s="218"/>
      <c r="AT929" s="219" t="s">
        <v>168</v>
      </c>
      <c r="AU929" s="219" t="s">
        <v>114</v>
      </c>
      <c r="AV929" s="216" t="s">
        <v>83</v>
      </c>
      <c r="AW929" s="216" t="s">
        <v>33</v>
      </c>
      <c r="AX929" s="216" t="s">
        <v>75</v>
      </c>
      <c r="AY929" s="219" t="s">
        <v>160</v>
      </c>
    </row>
    <row r="930" spans="2:51" s="225" customFormat="1" ht="28.95" customHeight="1">
      <c r="B930" s="220"/>
      <c r="C930" s="395"/>
      <c r="D930" s="395"/>
      <c r="E930" s="396" t="s">
        <v>5</v>
      </c>
      <c r="F930" s="397" t="s">
        <v>953</v>
      </c>
      <c r="G930" s="398"/>
      <c r="H930" s="398"/>
      <c r="I930" s="398"/>
      <c r="J930" s="395"/>
      <c r="K930" s="399">
        <v>124.2</v>
      </c>
      <c r="L930" s="221"/>
      <c r="M930" s="221"/>
      <c r="N930" s="221"/>
      <c r="O930" s="221"/>
      <c r="P930" s="221"/>
      <c r="Q930" s="221"/>
      <c r="R930" s="224"/>
      <c r="T930" s="226"/>
      <c r="U930" s="221"/>
      <c r="V930" s="221"/>
      <c r="W930" s="221"/>
      <c r="X930" s="221"/>
      <c r="Y930" s="221"/>
      <c r="Z930" s="221"/>
      <c r="AA930" s="227"/>
      <c r="AT930" s="228" t="s">
        <v>168</v>
      </c>
      <c r="AU930" s="228" t="s">
        <v>114</v>
      </c>
      <c r="AV930" s="225" t="s">
        <v>114</v>
      </c>
      <c r="AW930" s="225" t="s">
        <v>33</v>
      </c>
      <c r="AX930" s="225" t="s">
        <v>75</v>
      </c>
      <c r="AY930" s="228" t="s">
        <v>160</v>
      </c>
    </row>
    <row r="931" spans="2:51" s="243" customFormat="1" ht="20.5" customHeight="1">
      <c r="B931" s="238"/>
      <c r="C931" s="405"/>
      <c r="D931" s="405"/>
      <c r="E931" s="406" t="s">
        <v>5</v>
      </c>
      <c r="F931" s="407" t="s">
        <v>197</v>
      </c>
      <c r="G931" s="408"/>
      <c r="H931" s="408"/>
      <c r="I931" s="408"/>
      <c r="J931" s="405"/>
      <c r="K931" s="409">
        <v>124.2</v>
      </c>
      <c r="L931" s="239"/>
      <c r="M931" s="239"/>
      <c r="N931" s="239"/>
      <c r="O931" s="239"/>
      <c r="P931" s="239"/>
      <c r="Q931" s="239"/>
      <c r="R931" s="242"/>
      <c r="T931" s="244"/>
      <c r="U931" s="239"/>
      <c r="V931" s="239"/>
      <c r="W931" s="239"/>
      <c r="X931" s="239"/>
      <c r="Y931" s="239"/>
      <c r="Z931" s="239"/>
      <c r="AA931" s="245"/>
      <c r="AT931" s="246" t="s">
        <v>168</v>
      </c>
      <c r="AU931" s="246" t="s">
        <v>114</v>
      </c>
      <c r="AV931" s="243" t="s">
        <v>175</v>
      </c>
      <c r="AW931" s="243" t="s">
        <v>33</v>
      </c>
      <c r="AX931" s="243" t="s">
        <v>75</v>
      </c>
      <c r="AY931" s="246" t="s">
        <v>160</v>
      </c>
    </row>
    <row r="932" spans="2:51" s="234" customFormat="1" ht="20.5" customHeight="1">
      <c r="B932" s="229"/>
      <c r="C932" s="400"/>
      <c r="D932" s="400"/>
      <c r="E932" s="401" t="s">
        <v>5</v>
      </c>
      <c r="F932" s="402" t="s">
        <v>170</v>
      </c>
      <c r="G932" s="403"/>
      <c r="H932" s="403"/>
      <c r="I932" s="403"/>
      <c r="J932" s="400"/>
      <c r="K932" s="404">
        <v>419.2</v>
      </c>
      <c r="L932" s="230"/>
      <c r="M932" s="230"/>
      <c r="N932" s="230"/>
      <c r="O932" s="230"/>
      <c r="P932" s="230"/>
      <c r="Q932" s="230"/>
      <c r="R932" s="233"/>
      <c r="T932" s="235"/>
      <c r="U932" s="230"/>
      <c r="V932" s="230"/>
      <c r="W932" s="230"/>
      <c r="X932" s="230"/>
      <c r="Y932" s="230"/>
      <c r="Z932" s="230"/>
      <c r="AA932" s="236"/>
      <c r="AT932" s="237" t="s">
        <v>168</v>
      </c>
      <c r="AU932" s="237" t="s">
        <v>114</v>
      </c>
      <c r="AV932" s="234" t="s">
        <v>165</v>
      </c>
      <c r="AW932" s="234" t="s">
        <v>33</v>
      </c>
      <c r="AX932" s="234" t="s">
        <v>83</v>
      </c>
      <c r="AY932" s="237" t="s">
        <v>160</v>
      </c>
    </row>
    <row r="933" spans="2:65" s="126" customFormat="1" ht="28.95" customHeight="1">
      <c r="B933" s="127"/>
      <c r="C933" s="383" t="s">
        <v>429</v>
      </c>
      <c r="D933" s="383" t="s">
        <v>161</v>
      </c>
      <c r="E933" s="384" t="s">
        <v>992</v>
      </c>
      <c r="F933" s="385" t="s">
        <v>993</v>
      </c>
      <c r="G933" s="385"/>
      <c r="H933" s="385"/>
      <c r="I933" s="385"/>
      <c r="J933" s="386" t="s">
        <v>178</v>
      </c>
      <c r="K933" s="387">
        <v>295</v>
      </c>
      <c r="L933" s="317">
        <v>0</v>
      </c>
      <c r="M933" s="317"/>
      <c r="N933" s="318">
        <f>ROUND(L933*K933,2)</f>
        <v>0</v>
      </c>
      <c r="O933" s="318"/>
      <c r="P933" s="318"/>
      <c r="Q933" s="318"/>
      <c r="R933" s="130"/>
      <c r="T933" s="207" t="s">
        <v>5</v>
      </c>
      <c r="U933" s="208" t="s">
        <v>40</v>
      </c>
      <c r="V933" s="128"/>
      <c r="W933" s="209">
        <f>V933*K933</f>
        <v>0</v>
      </c>
      <c r="X933" s="209">
        <v>0</v>
      </c>
      <c r="Y933" s="209">
        <f>X933*K933</f>
        <v>0</v>
      </c>
      <c r="Z933" s="209">
        <v>0</v>
      </c>
      <c r="AA933" s="210">
        <f>Z933*K933</f>
        <v>0</v>
      </c>
      <c r="AR933" s="117" t="s">
        <v>165</v>
      </c>
      <c r="AT933" s="117" t="s">
        <v>161</v>
      </c>
      <c r="AU933" s="117" t="s">
        <v>114</v>
      </c>
      <c r="AY933" s="117" t="s">
        <v>160</v>
      </c>
      <c r="BE933" s="174">
        <f>IF(U933="základní",N933,0)</f>
        <v>0</v>
      </c>
      <c r="BF933" s="174">
        <f>IF(U933="snížená",N933,0)</f>
        <v>0</v>
      </c>
      <c r="BG933" s="174">
        <f>IF(U933="zákl. přenesená",N933,0)</f>
        <v>0</v>
      </c>
      <c r="BH933" s="174">
        <f>IF(U933="sníž. přenesená",N933,0)</f>
        <v>0</v>
      </c>
      <c r="BI933" s="174">
        <f>IF(U933="nulová",N933,0)</f>
        <v>0</v>
      </c>
      <c r="BJ933" s="117" t="s">
        <v>83</v>
      </c>
      <c r="BK933" s="174">
        <f>ROUND(L933*K933,2)</f>
        <v>0</v>
      </c>
      <c r="BL933" s="117" t="s">
        <v>165</v>
      </c>
      <c r="BM933" s="117" t="s">
        <v>994</v>
      </c>
    </row>
    <row r="934" spans="2:51" s="216" customFormat="1" ht="20.5" customHeight="1">
      <c r="B934" s="211"/>
      <c r="C934" s="388"/>
      <c r="D934" s="388"/>
      <c r="E934" s="389" t="s">
        <v>5</v>
      </c>
      <c r="F934" s="390" t="s">
        <v>989</v>
      </c>
      <c r="G934" s="391"/>
      <c r="H934" s="391"/>
      <c r="I934" s="391"/>
      <c r="J934" s="388"/>
      <c r="K934" s="392" t="s">
        <v>5</v>
      </c>
      <c r="L934" s="212"/>
      <c r="M934" s="212"/>
      <c r="N934" s="212"/>
      <c r="O934" s="212"/>
      <c r="P934" s="212"/>
      <c r="Q934" s="212"/>
      <c r="R934" s="215"/>
      <c r="T934" s="217"/>
      <c r="U934" s="212"/>
      <c r="V934" s="212"/>
      <c r="W934" s="212"/>
      <c r="X934" s="212"/>
      <c r="Y934" s="212"/>
      <c r="Z934" s="212"/>
      <c r="AA934" s="218"/>
      <c r="AT934" s="219" t="s">
        <v>168</v>
      </c>
      <c r="AU934" s="219" t="s">
        <v>114</v>
      </c>
      <c r="AV934" s="216" t="s">
        <v>83</v>
      </c>
      <c r="AW934" s="216" t="s">
        <v>33</v>
      </c>
      <c r="AX934" s="216" t="s">
        <v>75</v>
      </c>
      <c r="AY934" s="219" t="s">
        <v>160</v>
      </c>
    </row>
    <row r="935" spans="2:51" s="225" customFormat="1" ht="20.5" customHeight="1">
      <c r="B935" s="220"/>
      <c r="C935" s="395"/>
      <c r="D935" s="395"/>
      <c r="E935" s="396" t="s">
        <v>5</v>
      </c>
      <c r="F935" s="397" t="s">
        <v>961</v>
      </c>
      <c r="G935" s="398"/>
      <c r="H935" s="398"/>
      <c r="I935" s="398"/>
      <c r="J935" s="395"/>
      <c r="K935" s="399">
        <v>191</v>
      </c>
      <c r="L935" s="221"/>
      <c r="M935" s="221"/>
      <c r="N935" s="221"/>
      <c r="O935" s="221"/>
      <c r="P935" s="221"/>
      <c r="Q935" s="221"/>
      <c r="R935" s="224"/>
      <c r="T935" s="226"/>
      <c r="U935" s="221"/>
      <c r="V935" s="221"/>
      <c r="W935" s="221"/>
      <c r="X935" s="221"/>
      <c r="Y935" s="221"/>
      <c r="Z935" s="221"/>
      <c r="AA935" s="227"/>
      <c r="AT935" s="228" t="s">
        <v>168</v>
      </c>
      <c r="AU935" s="228" t="s">
        <v>114</v>
      </c>
      <c r="AV935" s="225" t="s">
        <v>114</v>
      </c>
      <c r="AW935" s="225" t="s">
        <v>33</v>
      </c>
      <c r="AX935" s="225" t="s">
        <v>75</v>
      </c>
      <c r="AY935" s="228" t="s">
        <v>160</v>
      </c>
    </row>
    <row r="936" spans="2:51" s="216" customFormat="1" ht="20.5" customHeight="1">
      <c r="B936" s="211"/>
      <c r="C936" s="388"/>
      <c r="D936" s="388"/>
      <c r="E936" s="389" t="s">
        <v>5</v>
      </c>
      <c r="F936" s="393" t="s">
        <v>990</v>
      </c>
      <c r="G936" s="394"/>
      <c r="H936" s="394"/>
      <c r="I936" s="394"/>
      <c r="J936" s="388"/>
      <c r="K936" s="392" t="s">
        <v>5</v>
      </c>
      <c r="L936" s="212"/>
      <c r="M936" s="212"/>
      <c r="N936" s="212"/>
      <c r="O936" s="212"/>
      <c r="P936" s="212"/>
      <c r="Q936" s="212"/>
      <c r="R936" s="215"/>
      <c r="T936" s="217"/>
      <c r="U936" s="212"/>
      <c r="V936" s="212"/>
      <c r="W936" s="212"/>
      <c r="X936" s="212"/>
      <c r="Y936" s="212"/>
      <c r="Z936" s="212"/>
      <c r="AA936" s="218"/>
      <c r="AT936" s="219" t="s">
        <v>168</v>
      </c>
      <c r="AU936" s="219" t="s">
        <v>114</v>
      </c>
      <c r="AV936" s="216" t="s">
        <v>83</v>
      </c>
      <c r="AW936" s="216" t="s">
        <v>33</v>
      </c>
      <c r="AX936" s="216" t="s">
        <v>75</v>
      </c>
      <c r="AY936" s="219" t="s">
        <v>160</v>
      </c>
    </row>
    <row r="937" spans="2:51" s="225" customFormat="1" ht="20.5" customHeight="1">
      <c r="B937" s="220"/>
      <c r="C937" s="395"/>
      <c r="D937" s="395"/>
      <c r="E937" s="396" t="s">
        <v>5</v>
      </c>
      <c r="F937" s="397" t="s">
        <v>409</v>
      </c>
      <c r="G937" s="398"/>
      <c r="H937" s="398"/>
      <c r="I937" s="398"/>
      <c r="J937" s="395"/>
      <c r="K937" s="399">
        <v>45</v>
      </c>
      <c r="L937" s="221"/>
      <c r="M937" s="221"/>
      <c r="N937" s="221"/>
      <c r="O937" s="221"/>
      <c r="P937" s="221"/>
      <c r="Q937" s="221"/>
      <c r="R937" s="224"/>
      <c r="T937" s="226"/>
      <c r="U937" s="221"/>
      <c r="V937" s="221"/>
      <c r="W937" s="221"/>
      <c r="X937" s="221"/>
      <c r="Y937" s="221"/>
      <c r="Z937" s="221"/>
      <c r="AA937" s="227"/>
      <c r="AT937" s="228" t="s">
        <v>168</v>
      </c>
      <c r="AU937" s="228" t="s">
        <v>114</v>
      </c>
      <c r="AV937" s="225" t="s">
        <v>114</v>
      </c>
      <c r="AW937" s="225" t="s">
        <v>33</v>
      </c>
      <c r="AX937" s="225" t="s">
        <v>75</v>
      </c>
      <c r="AY937" s="228" t="s">
        <v>160</v>
      </c>
    </row>
    <row r="938" spans="2:51" s="216" customFormat="1" ht="20.5" customHeight="1">
      <c r="B938" s="211"/>
      <c r="C938" s="388"/>
      <c r="D938" s="388"/>
      <c r="E938" s="389" t="s">
        <v>5</v>
      </c>
      <c r="F938" s="393" t="s">
        <v>991</v>
      </c>
      <c r="G938" s="394"/>
      <c r="H938" s="394"/>
      <c r="I938" s="394"/>
      <c r="J938" s="388"/>
      <c r="K938" s="392" t="s">
        <v>5</v>
      </c>
      <c r="L938" s="212"/>
      <c r="M938" s="212"/>
      <c r="N938" s="212"/>
      <c r="O938" s="212"/>
      <c r="P938" s="212"/>
      <c r="Q938" s="212"/>
      <c r="R938" s="215"/>
      <c r="T938" s="217"/>
      <c r="U938" s="212"/>
      <c r="V938" s="212"/>
      <c r="W938" s="212"/>
      <c r="X938" s="212"/>
      <c r="Y938" s="212"/>
      <c r="Z938" s="212"/>
      <c r="AA938" s="218"/>
      <c r="AT938" s="219" t="s">
        <v>168</v>
      </c>
      <c r="AU938" s="219" t="s">
        <v>114</v>
      </c>
      <c r="AV938" s="216" t="s">
        <v>83</v>
      </c>
      <c r="AW938" s="216" t="s">
        <v>33</v>
      </c>
      <c r="AX938" s="216" t="s">
        <v>75</v>
      </c>
      <c r="AY938" s="219" t="s">
        <v>160</v>
      </c>
    </row>
    <row r="939" spans="2:51" s="225" customFormat="1" ht="20.5" customHeight="1">
      <c r="B939" s="220"/>
      <c r="C939" s="395"/>
      <c r="D939" s="395"/>
      <c r="E939" s="396" t="s">
        <v>5</v>
      </c>
      <c r="F939" s="397" t="s">
        <v>482</v>
      </c>
      <c r="G939" s="398"/>
      <c r="H939" s="398"/>
      <c r="I939" s="398"/>
      <c r="J939" s="395"/>
      <c r="K939" s="399">
        <v>59</v>
      </c>
      <c r="L939" s="221"/>
      <c r="M939" s="221"/>
      <c r="N939" s="221"/>
      <c r="O939" s="221"/>
      <c r="P939" s="221"/>
      <c r="Q939" s="221"/>
      <c r="R939" s="224"/>
      <c r="T939" s="226"/>
      <c r="U939" s="221"/>
      <c r="V939" s="221"/>
      <c r="W939" s="221"/>
      <c r="X939" s="221"/>
      <c r="Y939" s="221"/>
      <c r="Z939" s="221"/>
      <c r="AA939" s="227"/>
      <c r="AT939" s="228" t="s">
        <v>168</v>
      </c>
      <c r="AU939" s="228" t="s">
        <v>114</v>
      </c>
      <c r="AV939" s="225" t="s">
        <v>114</v>
      </c>
      <c r="AW939" s="225" t="s">
        <v>33</v>
      </c>
      <c r="AX939" s="225" t="s">
        <v>75</v>
      </c>
      <c r="AY939" s="228" t="s">
        <v>160</v>
      </c>
    </row>
    <row r="940" spans="2:51" s="234" customFormat="1" ht="20.5" customHeight="1">
      <c r="B940" s="229"/>
      <c r="C940" s="400"/>
      <c r="D940" s="400"/>
      <c r="E940" s="401" t="s">
        <v>5</v>
      </c>
      <c r="F940" s="402" t="s">
        <v>170</v>
      </c>
      <c r="G940" s="403"/>
      <c r="H940" s="403"/>
      <c r="I940" s="403"/>
      <c r="J940" s="400"/>
      <c r="K940" s="404">
        <v>295</v>
      </c>
      <c r="L940" s="230"/>
      <c r="M940" s="230"/>
      <c r="N940" s="230"/>
      <c r="O940" s="230"/>
      <c r="P940" s="230"/>
      <c r="Q940" s="230"/>
      <c r="R940" s="233"/>
      <c r="T940" s="235"/>
      <c r="U940" s="230"/>
      <c r="V940" s="230"/>
      <c r="W940" s="230"/>
      <c r="X940" s="230"/>
      <c r="Y940" s="230"/>
      <c r="Z940" s="230"/>
      <c r="AA940" s="236"/>
      <c r="AT940" s="237" t="s">
        <v>168</v>
      </c>
      <c r="AU940" s="237" t="s">
        <v>114</v>
      </c>
      <c r="AV940" s="234" t="s">
        <v>165</v>
      </c>
      <c r="AW940" s="234" t="s">
        <v>33</v>
      </c>
      <c r="AX940" s="234" t="s">
        <v>83</v>
      </c>
      <c r="AY940" s="237" t="s">
        <v>160</v>
      </c>
    </row>
    <row r="941" spans="2:65" s="126" customFormat="1" ht="28.95" customHeight="1">
      <c r="B941" s="127"/>
      <c r="C941" s="383" t="s">
        <v>433</v>
      </c>
      <c r="D941" s="383" t="s">
        <v>161</v>
      </c>
      <c r="E941" s="384" t="s">
        <v>995</v>
      </c>
      <c r="F941" s="385" t="s">
        <v>996</v>
      </c>
      <c r="G941" s="385"/>
      <c r="H941" s="385"/>
      <c r="I941" s="385"/>
      <c r="J941" s="386" t="s">
        <v>363</v>
      </c>
      <c r="K941" s="387">
        <v>21</v>
      </c>
      <c r="L941" s="317">
        <v>0</v>
      </c>
      <c r="M941" s="317"/>
      <c r="N941" s="318">
        <f>ROUND(L941*K941,2)</f>
        <v>0</v>
      </c>
      <c r="O941" s="318"/>
      <c r="P941" s="318"/>
      <c r="Q941" s="318"/>
      <c r="R941" s="130"/>
      <c r="T941" s="207" t="s">
        <v>5</v>
      </c>
      <c r="U941" s="208" t="s">
        <v>40</v>
      </c>
      <c r="V941" s="128"/>
      <c r="W941" s="209">
        <f>V941*K941</f>
        <v>0</v>
      </c>
      <c r="X941" s="209">
        <v>0.03573</v>
      </c>
      <c r="Y941" s="209">
        <f>X941*K941</f>
        <v>0.7503299999999999</v>
      </c>
      <c r="Z941" s="209">
        <v>0</v>
      </c>
      <c r="AA941" s="210">
        <f>Z941*K941</f>
        <v>0</v>
      </c>
      <c r="AR941" s="117" t="s">
        <v>165</v>
      </c>
      <c r="AT941" s="117" t="s">
        <v>161</v>
      </c>
      <c r="AU941" s="117" t="s">
        <v>114</v>
      </c>
      <c r="AY941" s="117" t="s">
        <v>160</v>
      </c>
      <c r="BE941" s="174">
        <f>IF(U941="základní",N941,0)</f>
        <v>0</v>
      </c>
      <c r="BF941" s="174">
        <f>IF(U941="snížená",N941,0)</f>
        <v>0</v>
      </c>
      <c r="BG941" s="174">
        <f>IF(U941="zákl. přenesená",N941,0)</f>
        <v>0</v>
      </c>
      <c r="BH941" s="174">
        <f>IF(U941="sníž. přenesená",N941,0)</f>
        <v>0</v>
      </c>
      <c r="BI941" s="174">
        <f>IF(U941="nulová",N941,0)</f>
        <v>0</v>
      </c>
      <c r="BJ941" s="117" t="s">
        <v>83</v>
      </c>
      <c r="BK941" s="174">
        <f>ROUND(L941*K941,2)</f>
        <v>0</v>
      </c>
      <c r="BL941" s="117" t="s">
        <v>165</v>
      </c>
      <c r="BM941" s="117" t="s">
        <v>997</v>
      </c>
    </row>
    <row r="942" spans="2:51" s="216" customFormat="1" ht="20.5" customHeight="1">
      <c r="B942" s="211"/>
      <c r="C942" s="388"/>
      <c r="D942" s="388"/>
      <c r="E942" s="389" t="s">
        <v>5</v>
      </c>
      <c r="F942" s="390" t="s">
        <v>998</v>
      </c>
      <c r="G942" s="391"/>
      <c r="H942" s="391"/>
      <c r="I942" s="391"/>
      <c r="J942" s="388"/>
      <c r="K942" s="392" t="s">
        <v>5</v>
      </c>
      <c r="L942" s="212"/>
      <c r="M942" s="212"/>
      <c r="N942" s="212"/>
      <c r="O942" s="212"/>
      <c r="P942" s="212"/>
      <c r="Q942" s="212"/>
      <c r="R942" s="215"/>
      <c r="T942" s="217"/>
      <c r="U942" s="212"/>
      <c r="V942" s="212"/>
      <c r="W942" s="212"/>
      <c r="X942" s="212"/>
      <c r="Y942" s="212"/>
      <c r="Z942" s="212"/>
      <c r="AA942" s="218"/>
      <c r="AT942" s="219" t="s">
        <v>168</v>
      </c>
      <c r="AU942" s="219" t="s">
        <v>114</v>
      </c>
      <c r="AV942" s="216" t="s">
        <v>83</v>
      </c>
      <c r="AW942" s="216" t="s">
        <v>33</v>
      </c>
      <c r="AX942" s="216" t="s">
        <v>75</v>
      </c>
      <c r="AY942" s="219" t="s">
        <v>160</v>
      </c>
    </row>
    <row r="943" spans="2:51" s="225" customFormat="1" ht="20.5" customHeight="1">
      <c r="B943" s="220"/>
      <c r="C943" s="395"/>
      <c r="D943" s="395"/>
      <c r="E943" s="396" t="s">
        <v>5</v>
      </c>
      <c r="F943" s="397" t="s">
        <v>10</v>
      </c>
      <c r="G943" s="398"/>
      <c r="H943" s="398"/>
      <c r="I943" s="398"/>
      <c r="J943" s="395"/>
      <c r="K943" s="399">
        <v>21</v>
      </c>
      <c r="L943" s="221"/>
      <c r="M943" s="221"/>
      <c r="N943" s="221"/>
      <c r="O943" s="221"/>
      <c r="P943" s="221"/>
      <c r="Q943" s="221"/>
      <c r="R943" s="224"/>
      <c r="T943" s="226"/>
      <c r="U943" s="221"/>
      <c r="V943" s="221"/>
      <c r="W943" s="221"/>
      <c r="X943" s="221"/>
      <c r="Y943" s="221"/>
      <c r="Z943" s="221"/>
      <c r="AA943" s="227"/>
      <c r="AT943" s="228" t="s">
        <v>168</v>
      </c>
      <c r="AU943" s="228" t="s">
        <v>114</v>
      </c>
      <c r="AV943" s="225" t="s">
        <v>114</v>
      </c>
      <c r="AW943" s="225" t="s">
        <v>33</v>
      </c>
      <c r="AX943" s="225" t="s">
        <v>75</v>
      </c>
      <c r="AY943" s="228" t="s">
        <v>160</v>
      </c>
    </row>
    <row r="944" spans="2:51" s="234" customFormat="1" ht="20.5" customHeight="1">
      <c r="B944" s="229"/>
      <c r="C944" s="400"/>
      <c r="D944" s="400"/>
      <c r="E944" s="401" t="s">
        <v>5</v>
      </c>
      <c r="F944" s="402" t="s">
        <v>170</v>
      </c>
      <c r="G944" s="403"/>
      <c r="H944" s="403"/>
      <c r="I944" s="403"/>
      <c r="J944" s="400"/>
      <c r="K944" s="404">
        <v>21</v>
      </c>
      <c r="L944" s="230"/>
      <c r="M944" s="230"/>
      <c r="N944" s="230"/>
      <c r="O944" s="230"/>
      <c r="P944" s="230"/>
      <c r="Q944" s="230"/>
      <c r="R944" s="233"/>
      <c r="T944" s="235"/>
      <c r="U944" s="230"/>
      <c r="V944" s="230"/>
      <c r="W944" s="230"/>
      <c r="X944" s="230"/>
      <c r="Y944" s="230"/>
      <c r="Z944" s="230"/>
      <c r="AA944" s="236"/>
      <c r="AT944" s="237" t="s">
        <v>168</v>
      </c>
      <c r="AU944" s="237" t="s">
        <v>114</v>
      </c>
      <c r="AV944" s="234" t="s">
        <v>165</v>
      </c>
      <c r="AW944" s="234" t="s">
        <v>33</v>
      </c>
      <c r="AX944" s="234" t="s">
        <v>83</v>
      </c>
      <c r="AY944" s="237" t="s">
        <v>160</v>
      </c>
    </row>
    <row r="945" spans="2:65" s="126" customFormat="1" ht="28.95" customHeight="1">
      <c r="B945" s="127"/>
      <c r="C945" s="383" t="s">
        <v>437</v>
      </c>
      <c r="D945" s="383" t="s">
        <v>161</v>
      </c>
      <c r="E945" s="384" t="s">
        <v>999</v>
      </c>
      <c r="F945" s="385" t="s">
        <v>1000</v>
      </c>
      <c r="G945" s="385"/>
      <c r="H945" s="385"/>
      <c r="I945" s="385"/>
      <c r="J945" s="386" t="s">
        <v>412</v>
      </c>
      <c r="K945" s="387">
        <v>8</v>
      </c>
      <c r="L945" s="317">
        <v>0</v>
      </c>
      <c r="M945" s="317"/>
      <c r="N945" s="318">
        <f>ROUND(L945*K945,2)</f>
        <v>0</v>
      </c>
      <c r="O945" s="318"/>
      <c r="P945" s="318"/>
      <c r="Q945" s="318"/>
      <c r="R945" s="130"/>
      <c r="T945" s="207" t="s">
        <v>5</v>
      </c>
      <c r="U945" s="208" t="s">
        <v>40</v>
      </c>
      <c r="V945" s="128"/>
      <c r="W945" s="209">
        <f>V945*K945</f>
        <v>0</v>
      </c>
      <c r="X945" s="209">
        <v>0</v>
      </c>
      <c r="Y945" s="209">
        <f>X945*K945</f>
        <v>0</v>
      </c>
      <c r="Z945" s="209">
        <v>0</v>
      </c>
      <c r="AA945" s="210">
        <f>Z945*K945</f>
        <v>0</v>
      </c>
      <c r="AR945" s="117" t="s">
        <v>165</v>
      </c>
      <c r="AT945" s="117" t="s">
        <v>161</v>
      </c>
      <c r="AU945" s="117" t="s">
        <v>114</v>
      </c>
      <c r="AY945" s="117" t="s">
        <v>160</v>
      </c>
      <c r="BE945" s="174">
        <f>IF(U945="základní",N945,0)</f>
        <v>0</v>
      </c>
      <c r="BF945" s="174">
        <f>IF(U945="snížená",N945,0)</f>
        <v>0</v>
      </c>
      <c r="BG945" s="174">
        <f>IF(U945="zákl. přenesená",N945,0)</f>
        <v>0</v>
      </c>
      <c r="BH945" s="174">
        <f>IF(U945="sníž. přenesená",N945,0)</f>
        <v>0</v>
      </c>
      <c r="BI945" s="174">
        <f>IF(U945="nulová",N945,0)</f>
        <v>0</v>
      </c>
      <c r="BJ945" s="117" t="s">
        <v>83</v>
      </c>
      <c r="BK945" s="174">
        <f>ROUND(L945*K945,2)</f>
        <v>0</v>
      </c>
      <c r="BL945" s="117" t="s">
        <v>165</v>
      </c>
      <c r="BM945" s="117" t="s">
        <v>1001</v>
      </c>
    </row>
    <row r="946" spans="2:51" s="225" customFormat="1" ht="20.5" customHeight="1">
      <c r="B946" s="220"/>
      <c r="C946" s="395"/>
      <c r="D946" s="395"/>
      <c r="E946" s="396" t="s">
        <v>5</v>
      </c>
      <c r="F946" s="410" t="s">
        <v>213</v>
      </c>
      <c r="G946" s="411"/>
      <c r="H946" s="411"/>
      <c r="I946" s="411"/>
      <c r="J946" s="395"/>
      <c r="K946" s="399">
        <v>8</v>
      </c>
      <c r="L946" s="221"/>
      <c r="M946" s="221"/>
      <c r="N946" s="221"/>
      <c r="O946" s="221"/>
      <c r="P946" s="221"/>
      <c r="Q946" s="221"/>
      <c r="R946" s="224"/>
      <c r="T946" s="226"/>
      <c r="U946" s="221"/>
      <c r="V946" s="221"/>
      <c r="W946" s="221"/>
      <c r="X946" s="221"/>
      <c r="Y946" s="221"/>
      <c r="Z946" s="221"/>
      <c r="AA946" s="227"/>
      <c r="AT946" s="228" t="s">
        <v>168</v>
      </c>
      <c r="AU946" s="228" t="s">
        <v>114</v>
      </c>
      <c r="AV946" s="225" t="s">
        <v>114</v>
      </c>
      <c r="AW946" s="225" t="s">
        <v>33</v>
      </c>
      <c r="AX946" s="225" t="s">
        <v>75</v>
      </c>
      <c r="AY946" s="228" t="s">
        <v>160</v>
      </c>
    </row>
    <row r="947" spans="2:51" s="234" customFormat="1" ht="20.5" customHeight="1">
      <c r="B947" s="229"/>
      <c r="C947" s="400"/>
      <c r="D947" s="400"/>
      <c r="E947" s="401" t="s">
        <v>5</v>
      </c>
      <c r="F947" s="402" t="s">
        <v>170</v>
      </c>
      <c r="G947" s="403"/>
      <c r="H947" s="403"/>
      <c r="I947" s="403"/>
      <c r="J947" s="400"/>
      <c r="K947" s="404">
        <v>8</v>
      </c>
      <c r="L947" s="230"/>
      <c r="M947" s="230"/>
      <c r="N947" s="230"/>
      <c r="O947" s="230"/>
      <c r="P947" s="230"/>
      <c r="Q947" s="230"/>
      <c r="R947" s="233"/>
      <c r="T947" s="235"/>
      <c r="U947" s="230"/>
      <c r="V947" s="230"/>
      <c r="W947" s="230"/>
      <c r="X947" s="230"/>
      <c r="Y947" s="230"/>
      <c r="Z947" s="230"/>
      <c r="AA947" s="236"/>
      <c r="AT947" s="237" t="s">
        <v>168</v>
      </c>
      <c r="AU947" s="237" t="s">
        <v>114</v>
      </c>
      <c r="AV947" s="234" t="s">
        <v>165</v>
      </c>
      <c r="AW947" s="234" t="s">
        <v>33</v>
      </c>
      <c r="AX947" s="234" t="s">
        <v>83</v>
      </c>
      <c r="AY947" s="237" t="s">
        <v>160</v>
      </c>
    </row>
    <row r="948" spans="2:65" s="126" customFormat="1" ht="40.15" customHeight="1">
      <c r="B948" s="127"/>
      <c r="C948" s="383" t="s">
        <v>441</v>
      </c>
      <c r="D948" s="383" t="s">
        <v>161</v>
      </c>
      <c r="E948" s="384" t="s">
        <v>1002</v>
      </c>
      <c r="F948" s="385" t="s">
        <v>1003</v>
      </c>
      <c r="G948" s="385"/>
      <c r="H948" s="385"/>
      <c r="I948" s="385"/>
      <c r="J948" s="386" t="s">
        <v>363</v>
      </c>
      <c r="K948" s="387">
        <v>8</v>
      </c>
      <c r="L948" s="317">
        <v>0</v>
      </c>
      <c r="M948" s="317"/>
      <c r="N948" s="318">
        <f>ROUND(L948*K948,2)</f>
        <v>0</v>
      </c>
      <c r="O948" s="318"/>
      <c r="P948" s="318"/>
      <c r="Q948" s="318"/>
      <c r="R948" s="130"/>
      <c r="T948" s="207" t="s">
        <v>5</v>
      </c>
      <c r="U948" s="208" t="s">
        <v>40</v>
      </c>
      <c r="V948" s="128"/>
      <c r="W948" s="209">
        <f>V948*K948</f>
        <v>0</v>
      </c>
      <c r="X948" s="209">
        <v>2.35574</v>
      </c>
      <c r="Y948" s="209">
        <f>X948*K948</f>
        <v>18.84592</v>
      </c>
      <c r="Z948" s="209">
        <v>0</v>
      </c>
      <c r="AA948" s="210">
        <f>Z948*K948</f>
        <v>0</v>
      </c>
      <c r="AR948" s="117" t="s">
        <v>165</v>
      </c>
      <c r="AT948" s="117" t="s">
        <v>161</v>
      </c>
      <c r="AU948" s="117" t="s">
        <v>114</v>
      </c>
      <c r="AY948" s="117" t="s">
        <v>160</v>
      </c>
      <c r="BE948" s="174">
        <f>IF(U948="základní",N948,0)</f>
        <v>0</v>
      </c>
      <c r="BF948" s="174">
        <f>IF(U948="snížená",N948,0)</f>
        <v>0</v>
      </c>
      <c r="BG948" s="174">
        <f>IF(U948="zákl. přenesená",N948,0)</f>
        <v>0</v>
      </c>
      <c r="BH948" s="174">
        <f>IF(U948="sníž. přenesená",N948,0)</f>
        <v>0</v>
      </c>
      <c r="BI948" s="174">
        <f>IF(U948="nulová",N948,0)</f>
        <v>0</v>
      </c>
      <c r="BJ948" s="117" t="s">
        <v>83</v>
      </c>
      <c r="BK948" s="174">
        <f>ROUND(L948*K948,2)</f>
        <v>0</v>
      </c>
      <c r="BL948" s="117" t="s">
        <v>165</v>
      </c>
      <c r="BM948" s="117" t="s">
        <v>1004</v>
      </c>
    </row>
    <row r="949" spans="2:51" s="216" customFormat="1" ht="20.5" customHeight="1">
      <c r="B949" s="211"/>
      <c r="C949" s="388"/>
      <c r="D949" s="388"/>
      <c r="E949" s="389" t="s">
        <v>5</v>
      </c>
      <c r="F949" s="390" t="s">
        <v>1005</v>
      </c>
      <c r="G949" s="391"/>
      <c r="H949" s="391"/>
      <c r="I949" s="391"/>
      <c r="J949" s="388"/>
      <c r="K949" s="392" t="s">
        <v>5</v>
      </c>
      <c r="L949" s="212"/>
      <c r="M949" s="212"/>
      <c r="N949" s="212"/>
      <c r="O949" s="212"/>
      <c r="P949" s="212"/>
      <c r="Q949" s="212"/>
      <c r="R949" s="215"/>
      <c r="T949" s="217"/>
      <c r="U949" s="212"/>
      <c r="V949" s="212"/>
      <c r="W949" s="212"/>
      <c r="X949" s="212"/>
      <c r="Y949" s="212"/>
      <c r="Z949" s="212"/>
      <c r="AA949" s="218"/>
      <c r="AT949" s="219" t="s">
        <v>168</v>
      </c>
      <c r="AU949" s="219" t="s">
        <v>114</v>
      </c>
      <c r="AV949" s="216" t="s">
        <v>83</v>
      </c>
      <c r="AW949" s="216" t="s">
        <v>33</v>
      </c>
      <c r="AX949" s="216" t="s">
        <v>75</v>
      </c>
      <c r="AY949" s="219" t="s">
        <v>160</v>
      </c>
    </row>
    <row r="950" spans="2:51" s="225" customFormat="1" ht="20.5" customHeight="1">
      <c r="B950" s="220"/>
      <c r="C950" s="395"/>
      <c r="D950" s="395"/>
      <c r="E950" s="396" t="s">
        <v>5</v>
      </c>
      <c r="F950" s="397" t="s">
        <v>200</v>
      </c>
      <c r="G950" s="398"/>
      <c r="H950" s="398"/>
      <c r="I950" s="398"/>
      <c r="J950" s="395"/>
      <c r="K950" s="399">
        <v>6</v>
      </c>
      <c r="L950" s="221"/>
      <c r="M950" s="221"/>
      <c r="N950" s="221"/>
      <c r="O950" s="221"/>
      <c r="P950" s="221"/>
      <c r="Q950" s="221"/>
      <c r="R950" s="224"/>
      <c r="T950" s="226"/>
      <c r="U950" s="221"/>
      <c r="V950" s="221"/>
      <c r="W950" s="221"/>
      <c r="X950" s="221"/>
      <c r="Y950" s="221"/>
      <c r="Z950" s="221"/>
      <c r="AA950" s="227"/>
      <c r="AT950" s="228" t="s">
        <v>168</v>
      </c>
      <c r="AU950" s="228" t="s">
        <v>114</v>
      </c>
      <c r="AV950" s="225" t="s">
        <v>114</v>
      </c>
      <c r="AW950" s="225" t="s">
        <v>33</v>
      </c>
      <c r="AX950" s="225" t="s">
        <v>75</v>
      </c>
      <c r="AY950" s="228" t="s">
        <v>160</v>
      </c>
    </row>
    <row r="951" spans="2:51" s="243" customFormat="1" ht="20.5" customHeight="1">
      <c r="B951" s="238"/>
      <c r="C951" s="405"/>
      <c r="D951" s="405"/>
      <c r="E951" s="406" t="s">
        <v>5</v>
      </c>
      <c r="F951" s="407" t="s">
        <v>197</v>
      </c>
      <c r="G951" s="408"/>
      <c r="H951" s="408"/>
      <c r="I951" s="408"/>
      <c r="J951" s="405"/>
      <c r="K951" s="409">
        <v>6</v>
      </c>
      <c r="L951" s="239"/>
      <c r="M951" s="239"/>
      <c r="N951" s="239"/>
      <c r="O951" s="239"/>
      <c r="P951" s="239"/>
      <c r="Q951" s="239"/>
      <c r="R951" s="242"/>
      <c r="T951" s="244"/>
      <c r="U951" s="239"/>
      <c r="V951" s="239"/>
      <c r="W951" s="239"/>
      <c r="X951" s="239"/>
      <c r="Y951" s="239"/>
      <c r="Z951" s="239"/>
      <c r="AA951" s="245"/>
      <c r="AT951" s="246" t="s">
        <v>168</v>
      </c>
      <c r="AU951" s="246" t="s">
        <v>114</v>
      </c>
      <c r="AV951" s="243" t="s">
        <v>175</v>
      </c>
      <c r="AW951" s="243" t="s">
        <v>33</v>
      </c>
      <c r="AX951" s="243" t="s">
        <v>75</v>
      </c>
      <c r="AY951" s="246" t="s">
        <v>160</v>
      </c>
    </row>
    <row r="952" spans="2:51" s="216" customFormat="1" ht="20.5" customHeight="1">
      <c r="B952" s="211"/>
      <c r="C952" s="388"/>
      <c r="D952" s="388"/>
      <c r="E952" s="389" t="s">
        <v>5</v>
      </c>
      <c r="F952" s="393" t="s">
        <v>1006</v>
      </c>
      <c r="G952" s="394"/>
      <c r="H952" s="394"/>
      <c r="I952" s="394"/>
      <c r="J952" s="388"/>
      <c r="K952" s="392" t="s">
        <v>5</v>
      </c>
      <c r="L952" s="212"/>
      <c r="M952" s="212"/>
      <c r="N952" s="212"/>
      <c r="O952" s="212"/>
      <c r="P952" s="212"/>
      <c r="Q952" s="212"/>
      <c r="R952" s="215"/>
      <c r="T952" s="217"/>
      <c r="U952" s="212"/>
      <c r="V952" s="212"/>
      <c r="W952" s="212"/>
      <c r="X952" s="212"/>
      <c r="Y952" s="212"/>
      <c r="Z952" s="212"/>
      <c r="AA952" s="218"/>
      <c r="AT952" s="219" t="s">
        <v>168</v>
      </c>
      <c r="AU952" s="219" t="s">
        <v>114</v>
      </c>
      <c r="AV952" s="216" t="s">
        <v>83</v>
      </c>
      <c r="AW952" s="216" t="s">
        <v>33</v>
      </c>
      <c r="AX952" s="216" t="s">
        <v>75</v>
      </c>
      <c r="AY952" s="219" t="s">
        <v>160</v>
      </c>
    </row>
    <row r="953" spans="2:51" s="225" customFormat="1" ht="20.5" customHeight="1">
      <c r="B953" s="220"/>
      <c r="C953" s="395"/>
      <c r="D953" s="395"/>
      <c r="E953" s="396" t="s">
        <v>5</v>
      </c>
      <c r="F953" s="397" t="s">
        <v>83</v>
      </c>
      <c r="G953" s="398"/>
      <c r="H953" s="398"/>
      <c r="I953" s="398"/>
      <c r="J953" s="395"/>
      <c r="K953" s="399">
        <v>1</v>
      </c>
      <c r="L953" s="221"/>
      <c r="M953" s="221"/>
      <c r="N953" s="221"/>
      <c r="O953" s="221"/>
      <c r="P953" s="221"/>
      <c r="Q953" s="221"/>
      <c r="R953" s="224"/>
      <c r="T953" s="226"/>
      <c r="U953" s="221"/>
      <c r="V953" s="221"/>
      <c r="W953" s="221"/>
      <c r="X953" s="221"/>
      <c r="Y953" s="221"/>
      <c r="Z953" s="221"/>
      <c r="AA953" s="227"/>
      <c r="AT953" s="228" t="s">
        <v>168</v>
      </c>
      <c r="AU953" s="228" t="s">
        <v>114</v>
      </c>
      <c r="AV953" s="225" t="s">
        <v>114</v>
      </c>
      <c r="AW953" s="225" t="s">
        <v>33</v>
      </c>
      <c r="AX953" s="225" t="s">
        <v>75</v>
      </c>
      <c r="AY953" s="228" t="s">
        <v>160</v>
      </c>
    </row>
    <row r="954" spans="2:51" s="243" customFormat="1" ht="20.5" customHeight="1">
      <c r="B954" s="238"/>
      <c r="C954" s="405"/>
      <c r="D954" s="405"/>
      <c r="E954" s="406" t="s">
        <v>5</v>
      </c>
      <c r="F954" s="407" t="s">
        <v>197</v>
      </c>
      <c r="G954" s="408"/>
      <c r="H954" s="408"/>
      <c r="I954" s="408"/>
      <c r="J954" s="405"/>
      <c r="K954" s="409">
        <v>1</v>
      </c>
      <c r="L954" s="239"/>
      <c r="M954" s="239"/>
      <c r="N954" s="239"/>
      <c r="O954" s="239"/>
      <c r="P954" s="239"/>
      <c r="Q954" s="239"/>
      <c r="R954" s="242"/>
      <c r="T954" s="244"/>
      <c r="U954" s="239"/>
      <c r="V954" s="239"/>
      <c r="W954" s="239"/>
      <c r="X954" s="239"/>
      <c r="Y954" s="239"/>
      <c r="Z954" s="239"/>
      <c r="AA954" s="245"/>
      <c r="AT954" s="246" t="s">
        <v>168</v>
      </c>
      <c r="AU954" s="246" t="s">
        <v>114</v>
      </c>
      <c r="AV954" s="243" t="s">
        <v>175</v>
      </c>
      <c r="AW954" s="243" t="s">
        <v>33</v>
      </c>
      <c r="AX954" s="243" t="s">
        <v>75</v>
      </c>
      <c r="AY954" s="246" t="s">
        <v>160</v>
      </c>
    </row>
    <row r="955" spans="2:51" s="216" customFormat="1" ht="20.5" customHeight="1">
      <c r="B955" s="211"/>
      <c r="C955" s="388"/>
      <c r="D955" s="388"/>
      <c r="E955" s="389" t="s">
        <v>5</v>
      </c>
      <c r="F955" s="393" t="s">
        <v>1007</v>
      </c>
      <c r="G955" s="394"/>
      <c r="H955" s="394"/>
      <c r="I955" s="394"/>
      <c r="J955" s="388"/>
      <c r="K955" s="392" t="s">
        <v>5</v>
      </c>
      <c r="L955" s="212"/>
      <c r="M955" s="212"/>
      <c r="N955" s="212"/>
      <c r="O955" s="212"/>
      <c r="P955" s="212"/>
      <c r="Q955" s="212"/>
      <c r="R955" s="215"/>
      <c r="T955" s="217"/>
      <c r="U955" s="212"/>
      <c r="V955" s="212"/>
      <c r="W955" s="212"/>
      <c r="X955" s="212"/>
      <c r="Y955" s="212"/>
      <c r="Z955" s="212"/>
      <c r="AA955" s="218"/>
      <c r="AT955" s="219" t="s">
        <v>168</v>
      </c>
      <c r="AU955" s="219" t="s">
        <v>114</v>
      </c>
      <c r="AV955" s="216" t="s">
        <v>83</v>
      </c>
      <c r="AW955" s="216" t="s">
        <v>33</v>
      </c>
      <c r="AX955" s="216" t="s">
        <v>75</v>
      </c>
      <c r="AY955" s="219" t="s">
        <v>160</v>
      </c>
    </row>
    <row r="956" spans="2:51" s="225" customFormat="1" ht="20.5" customHeight="1">
      <c r="B956" s="220"/>
      <c r="C956" s="395"/>
      <c r="D956" s="395"/>
      <c r="E956" s="396" t="s">
        <v>5</v>
      </c>
      <c r="F956" s="397" t="s">
        <v>83</v>
      </c>
      <c r="G956" s="398"/>
      <c r="H956" s="398"/>
      <c r="I956" s="398"/>
      <c r="J956" s="395"/>
      <c r="K956" s="399">
        <v>1</v>
      </c>
      <c r="L956" s="221"/>
      <c r="M956" s="221"/>
      <c r="N956" s="221"/>
      <c r="O956" s="221"/>
      <c r="P956" s="221"/>
      <c r="Q956" s="221"/>
      <c r="R956" s="224"/>
      <c r="T956" s="226"/>
      <c r="U956" s="221"/>
      <c r="V956" s="221"/>
      <c r="W956" s="221"/>
      <c r="X956" s="221"/>
      <c r="Y956" s="221"/>
      <c r="Z956" s="221"/>
      <c r="AA956" s="227"/>
      <c r="AT956" s="228" t="s">
        <v>168</v>
      </c>
      <c r="AU956" s="228" t="s">
        <v>114</v>
      </c>
      <c r="AV956" s="225" t="s">
        <v>114</v>
      </c>
      <c r="AW956" s="225" t="s">
        <v>33</v>
      </c>
      <c r="AX956" s="225" t="s">
        <v>75</v>
      </c>
      <c r="AY956" s="228" t="s">
        <v>160</v>
      </c>
    </row>
    <row r="957" spans="2:51" s="243" customFormat="1" ht="20.5" customHeight="1">
      <c r="B957" s="238"/>
      <c r="C957" s="405"/>
      <c r="D957" s="405"/>
      <c r="E957" s="406" t="s">
        <v>5</v>
      </c>
      <c r="F957" s="407" t="s">
        <v>197</v>
      </c>
      <c r="G957" s="408"/>
      <c r="H957" s="408"/>
      <c r="I957" s="408"/>
      <c r="J957" s="405"/>
      <c r="K957" s="409">
        <v>1</v>
      </c>
      <c r="L957" s="239"/>
      <c r="M957" s="239"/>
      <c r="N957" s="239"/>
      <c r="O957" s="239"/>
      <c r="P957" s="239"/>
      <c r="Q957" s="239"/>
      <c r="R957" s="242"/>
      <c r="T957" s="244"/>
      <c r="U957" s="239"/>
      <c r="V957" s="239"/>
      <c r="W957" s="239"/>
      <c r="X957" s="239"/>
      <c r="Y957" s="239"/>
      <c r="Z957" s="239"/>
      <c r="AA957" s="245"/>
      <c r="AT957" s="246" t="s">
        <v>168</v>
      </c>
      <c r="AU957" s="246" t="s">
        <v>114</v>
      </c>
      <c r="AV957" s="243" t="s">
        <v>175</v>
      </c>
      <c r="AW957" s="243" t="s">
        <v>33</v>
      </c>
      <c r="AX957" s="243" t="s">
        <v>75</v>
      </c>
      <c r="AY957" s="246" t="s">
        <v>160</v>
      </c>
    </row>
    <row r="958" spans="2:51" s="234" customFormat="1" ht="20.5" customHeight="1">
      <c r="B958" s="229"/>
      <c r="C958" s="400"/>
      <c r="D958" s="400"/>
      <c r="E958" s="401" t="s">
        <v>5</v>
      </c>
      <c r="F958" s="402" t="s">
        <v>170</v>
      </c>
      <c r="G958" s="403"/>
      <c r="H958" s="403"/>
      <c r="I958" s="403"/>
      <c r="J958" s="400"/>
      <c r="K958" s="404">
        <v>8</v>
      </c>
      <c r="L958" s="230"/>
      <c r="M958" s="230"/>
      <c r="N958" s="230"/>
      <c r="O958" s="230"/>
      <c r="P958" s="230"/>
      <c r="Q958" s="230"/>
      <c r="R958" s="233"/>
      <c r="T958" s="235"/>
      <c r="U958" s="230"/>
      <c r="V958" s="230"/>
      <c r="W958" s="230"/>
      <c r="X958" s="230"/>
      <c r="Y958" s="230"/>
      <c r="Z958" s="230"/>
      <c r="AA958" s="236"/>
      <c r="AT958" s="237" t="s">
        <v>168</v>
      </c>
      <c r="AU958" s="237" t="s">
        <v>114</v>
      </c>
      <c r="AV958" s="234" t="s">
        <v>165</v>
      </c>
      <c r="AW958" s="234" t="s">
        <v>33</v>
      </c>
      <c r="AX958" s="234" t="s">
        <v>83</v>
      </c>
      <c r="AY958" s="237" t="s">
        <v>160</v>
      </c>
    </row>
    <row r="959" spans="2:65" s="126" customFormat="1" ht="28.95" customHeight="1">
      <c r="B959" s="127"/>
      <c r="C959" s="412" t="s">
        <v>446</v>
      </c>
      <c r="D959" s="412" t="s">
        <v>237</v>
      </c>
      <c r="E959" s="413" t="s">
        <v>1008</v>
      </c>
      <c r="F959" s="414" t="s">
        <v>1009</v>
      </c>
      <c r="G959" s="414"/>
      <c r="H959" s="414"/>
      <c r="I959" s="414"/>
      <c r="J959" s="415" t="s">
        <v>363</v>
      </c>
      <c r="K959" s="416">
        <v>8</v>
      </c>
      <c r="L959" s="323">
        <v>0</v>
      </c>
      <c r="M959" s="323"/>
      <c r="N959" s="324">
        <f>ROUND(L959*K959,2)</f>
        <v>0</v>
      </c>
      <c r="O959" s="318"/>
      <c r="P959" s="318"/>
      <c r="Q959" s="318"/>
      <c r="R959" s="130"/>
      <c r="T959" s="207" t="s">
        <v>5</v>
      </c>
      <c r="U959" s="208" t="s">
        <v>40</v>
      </c>
      <c r="V959" s="128"/>
      <c r="W959" s="209">
        <f>V959*K959</f>
        <v>0</v>
      </c>
      <c r="X959" s="209">
        <v>1.614</v>
      </c>
      <c r="Y959" s="209">
        <f>X959*K959</f>
        <v>12.912</v>
      </c>
      <c r="Z959" s="209">
        <v>0</v>
      </c>
      <c r="AA959" s="210">
        <f>Z959*K959</f>
        <v>0</v>
      </c>
      <c r="AR959" s="117" t="s">
        <v>213</v>
      </c>
      <c r="AT959" s="117" t="s">
        <v>237</v>
      </c>
      <c r="AU959" s="117" t="s">
        <v>114</v>
      </c>
      <c r="AY959" s="117" t="s">
        <v>160</v>
      </c>
      <c r="BE959" s="174">
        <f>IF(U959="základní",N959,0)</f>
        <v>0</v>
      </c>
      <c r="BF959" s="174">
        <f>IF(U959="snížená",N959,0)</f>
        <v>0</v>
      </c>
      <c r="BG959" s="174">
        <f>IF(U959="zákl. přenesená",N959,0)</f>
        <v>0</v>
      </c>
      <c r="BH959" s="174">
        <f>IF(U959="sníž. přenesená",N959,0)</f>
        <v>0</v>
      </c>
      <c r="BI959" s="174">
        <f>IF(U959="nulová",N959,0)</f>
        <v>0</v>
      </c>
      <c r="BJ959" s="117" t="s">
        <v>83</v>
      </c>
      <c r="BK959" s="174">
        <f>ROUND(L959*K959,2)</f>
        <v>0</v>
      </c>
      <c r="BL959" s="117" t="s">
        <v>165</v>
      </c>
      <c r="BM959" s="117" t="s">
        <v>1010</v>
      </c>
    </row>
    <row r="960" spans="2:51" s="216" customFormat="1" ht="20.5" customHeight="1">
      <c r="B960" s="211"/>
      <c r="C960" s="388"/>
      <c r="D960" s="388"/>
      <c r="E960" s="389" t="s">
        <v>5</v>
      </c>
      <c r="F960" s="390" t="s">
        <v>1005</v>
      </c>
      <c r="G960" s="391"/>
      <c r="H960" s="391"/>
      <c r="I960" s="391"/>
      <c r="J960" s="388"/>
      <c r="K960" s="392" t="s">
        <v>5</v>
      </c>
      <c r="L960" s="212"/>
      <c r="M960" s="212"/>
      <c r="N960" s="212"/>
      <c r="O960" s="212"/>
      <c r="P960" s="212"/>
      <c r="Q960" s="212"/>
      <c r="R960" s="215"/>
      <c r="T960" s="217"/>
      <c r="U960" s="212"/>
      <c r="V960" s="212"/>
      <c r="W960" s="212"/>
      <c r="X960" s="212"/>
      <c r="Y960" s="212"/>
      <c r="Z960" s="212"/>
      <c r="AA960" s="218"/>
      <c r="AT960" s="219" t="s">
        <v>168</v>
      </c>
      <c r="AU960" s="219" t="s">
        <v>114</v>
      </c>
      <c r="AV960" s="216" t="s">
        <v>83</v>
      </c>
      <c r="AW960" s="216" t="s">
        <v>33</v>
      </c>
      <c r="AX960" s="216" t="s">
        <v>75</v>
      </c>
      <c r="AY960" s="219" t="s">
        <v>160</v>
      </c>
    </row>
    <row r="961" spans="2:51" s="225" customFormat="1" ht="20.5" customHeight="1">
      <c r="B961" s="220"/>
      <c r="C961" s="395"/>
      <c r="D961" s="395"/>
      <c r="E961" s="396" t="s">
        <v>5</v>
      </c>
      <c r="F961" s="397" t="s">
        <v>200</v>
      </c>
      <c r="G961" s="398"/>
      <c r="H961" s="398"/>
      <c r="I961" s="398"/>
      <c r="J961" s="395"/>
      <c r="K961" s="399">
        <v>6</v>
      </c>
      <c r="L961" s="221"/>
      <c r="M961" s="221"/>
      <c r="N961" s="221"/>
      <c r="O961" s="221"/>
      <c r="P961" s="221"/>
      <c r="Q961" s="221"/>
      <c r="R961" s="224"/>
      <c r="T961" s="226"/>
      <c r="U961" s="221"/>
      <c r="V961" s="221"/>
      <c r="W961" s="221"/>
      <c r="X961" s="221"/>
      <c r="Y961" s="221"/>
      <c r="Z961" s="221"/>
      <c r="AA961" s="227"/>
      <c r="AT961" s="228" t="s">
        <v>168</v>
      </c>
      <c r="AU961" s="228" t="s">
        <v>114</v>
      </c>
      <c r="AV961" s="225" t="s">
        <v>114</v>
      </c>
      <c r="AW961" s="225" t="s">
        <v>33</v>
      </c>
      <c r="AX961" s="225" t="s">
        <v>75</v>
      </c>
      <c r="AY961" s="228" t="s">
        <v>160</v>
      </c>
    </row>
    <row r="962" spans="2:51" s="243" customFormat="1" ht="20.5" customHeight="1">
      <c r="B962" s="238"/>
      <c r="C962" s="405"/>
      <c r="D962" s="405"/>
      <c r="E962" s="406" t="s">
        <v>5</v>
      </c>
      <c r="F962" s="407" t="s">
        <v>197</v>
      </c>
      <c r="G962" s="408"/>
      <c r="H962" s="408"/>
      <c r="I962" s="408"/>
      <c r="J962" s="405"/>
      <c r="K962" s="409">
        <v>6</v>
      </c>
      <c r="L962" s="239"/>
      <c r="M962" s="239"/>
      <c r="N962" s="239"/>
      <c r="O962" s="239"/>
      <c r="P962" s="239"/>
      <c r="Q962" s="239"/>
      <c r="R962" s="242"/>
      <c r="T962" s="244"/>
      <c r="U962" s="239"/>
      <c r="V962" s="239"/>
      <c r="W962" s="239"/>
      <c r="X962" s="239"/>
      <c r="Y962" s="239"/>
      <c r="Z962" s="239"/>
      <c r="AA962" s="245"/>
      <c r="AT962" s="246" t="s">
        <v>168</v>
      </c>
      <c r="AU962" s="246" t="s">
        <v>114</v>
      </c>
      <c r="AV962" s="243" t="s">
        <v>175</v>
      </c>
      <c r="AW962" s="243" t="s">
        <v>33</v>
      </c>
      <c r="AX962" s="243" t="s">
        <v>75</v>
      </c>
      <c r="AY962" s="246" t="s">
        <v>160</v>
      </c>
    </row>
    <row r="963" spans="2:51" s="216" customFormat="1" ht="20.5" customHeight="1">
      <c r="B963" s="211"/>
      <c r="C963" s="388"/>
      <c r="D963" s="388"/>
      <c r="E963" s="389" t="s">
        <v>5</v>
      </c>
      <c r="F963" s="393" t="s">
        <v>1006</v>
      </c>
      <c r="G963" s="394"/>
      <c r="H963" s="394"/>
      <c r="I963" s="394"/>
      <c r="J963" s="388"/>
      <c r="K963" s="392" t="s">
        <v>5</v>
      </c>
      <c r="L963" s="212"/>
      <c r="M963" s="212"/>
      <c r="N963" s="212"/>
      <c r="O963" s="212"/>
      <c r="P963" s="212"/>
      <c r="Q963" s="212"/>
      <c r="R963" s="215"/>
      <c r="T963" s="217"/>
      <c r="U963" s="212"/>
      <c r="V963" s="212"/>
      <c r="W963" s="212"/>
      <c r="X963" s="212"/>
      <c r="Y963" s="212"/>
      <c r="Z963" s="212"/>
      <c r="AA963" s="218"/>
      <c r="AT963" s="219" t="s">
        <v>168</v>
      </c>
      <c r="AU963" s="219" t="s">
        <v>114</v>
      </c>
      <c r="AV963" s="216" t="s">
        <v>83</v>
      </c>
      <c r="AW963" s="216" t="s">
        <v>33</v>
      </c>
      <c r="AX963" s="216" t="s">
        <v>75</v>
      </c>
      <c r="AY963" s="219" t="s">
        <v>160</v>
      </c>
    </row>
    <row r="964" spans="2:51" s="225" customFormat="1" ht="20.5" customHeight="1">
      <c r="B964" s="220"/>
      <c r="C964" s="395"/>
      <c r="D964" s="395"/>
      <c r="E964" s="396" t="s">
        <v>5</v>
      </c>
      <c r="F964" s="397" t="s">
        <v>83</v>
      </c>
      <c r="G964" s="398"/>
      <c r="H964" s="398"/>
      <c r="I964" s="398"/>
      <c r="J964" s="395"/>
      <c r="K964" s="399">
        <v>1</v>
      </c>
      <c r="L964" s="221"/>
      <c r="M964" s="221"/>
      <c r="N964" s="221"/>
      <c r="O964" s="221"/>
      <c r="P964" s="221"/>
      <c r="Q964" s="221"/>
      <c r="R964" s="224"/>
      <c r="T964" s="226"/>
      <c r="U964" s="221"/>
      <c r="V964" s="221"/>
      <c r="W964" s="221"/>
      <c r="X964" s="221"/>
      <c r="Y964" s="221"/>
      <c r="Z964" s="221"/>
      <c r="AA964" s="227"/>
      <c r="AT964" s="228" t="s">
        <v>168</v>
      </c>
      <c r="AU964" s="228" t="s">
        <v>114</v>
      </c>
      <c r="AV964" s="225" t="s">
        <v>114</v>
      </c>
      <c r="AW964" s="225" t="s">
        <v>33</v>
      </c>
      <c r="AX964" s="225" t="s">
        <v>75</v>
      </c>
      <c r="AY964" s="228" t="s">
        <v>160</v>
      </c>
    </row>
    <row r="965" spans="2:51" s="243" customFormat="1" ht="20.5" customHeight="1">
      <c r="B965" s="238"/>
      <c r="C965" s="405"/>
      <c r="D965" s="405"/>
      <c r="E965" s="406" t="s">
        <v>5</v>
      </c>
      <c r="F965" s="407" t="s">
        <v>197</v>
      </c>
      <c r="G965" s="408"/>
      <c r="H965" s="408"/>
      <c r="I965" s="408"/>
      <c r="J965" s="405"/>
      <c r="K965" s="409">
        <v>1</v>
      </c>
      <c r="L965" s="239"/>
      <c r="M965" s="239"/>
      <c r="N965" s="239"/>
      <c r="O965" s="239"/>
      <c r="P965" s="239"/>
      <c r="Q965" s="239"/>
      <c r="R965" s="242"/>
      <c r="T965" s="244"/>
      <c r="U965" s="239"/>
      <c r="V965" s="239"/>
      <c r="W965" s="239"/>
      <c r="X965" s="239"/>
      <c r="Y965" s="239"/>
      <c r="Z965" s="239"/>
      <c r="AA965" s="245"/>
      <c r="AT965" s="246" t="s">
        <v>168</v>
      </c>
      <c r="AU965" s="246" t="s">
        <v>114</v>
      </c>
      <c r="AV965" s="243" t="s">
        <v>175</v>
      </c>
      <c r="AW965" s="243" t="s">
        <v>33</v>
      </c>
      <c r="AX965" s="243" t="s">
        <v>75</v>
      </c>
      <c r="AY965" s="246" t="s">
        <v>160</v>
      </c>
    </row>
    <row r="966" spans="2:51" s="216" customFormat="1" ht="20.5" customHeight="1">
      <c r="B966" s="211"/>
      <c r="C966" s="388"/>
      <c r="D966" s="388"/>
      <c r="E966" s="389" t="s">
        <v>5</v>
      </c>
      <c r="F966" s="393" t="s">
        <v>1007</v>
      </c>
      <c r="G966" s="394"/>
      <c r="H966" s="394"/>
      <c r="I966" s="394"/>
      <c r="J966" s="388"/>
      <c r="K966" s="392" t="s">
        <v>5</v>
      </c>
      <c r="L966" s="212"/>
      <c r="M966" s="212"/>
      <c r="N966" s="212"/>
      <c r="O966" s="212"/>
      <c r="P966" s="212"/>
      <c r="Q966" s="212"/>
      <c r="R966" s="215"/>
      <c r="T966" s="217"/>
      <c r="U966" s="212"/>
      <c r="V966" s="212"/>
      <c r="W966" s="212"/>
      <c r="X966" s="212"/>
      <c r="Y966" s="212"/>
      <c r="Z966" s="212"/>
      <c r="AA966" s="218"/>
      <c r="AT966" s="219" t="s">
        <v>168</v>
      </c>
      <c r="AU966" s="219" t="s">
        <v>114</v>
      </c>
      <c r="AV966" s="216" t="s">
        <v>83</v>
      </c>
      <c r="AW966" s="216" t="s">
        <v>33</v>
      </c>
      <c r="AX966" s="216" t="s">
        <v>75</v>
      </c>
      <c r="AY966" s="219" t="s">
        <v>160</v>
      </c>
    </row>
    <row r="967" spans="2:51" s="225" customFormat="1" ht="20.5" customHeight="1">
      <c r="B967" s="220"/>
      <c r="C967" s="395"/>
      <c r="D967" s="395"/>
      <c r="E967" s="396" t="s">
        <v>5</v>
      </c>
      <c r="F967" s="397" t="s">
        <v>83</v>
      </c>
      <c r="G967" s="398"/>
      <c r="H967" s="398"/>
      <c r="I967" s="398"/>
      <c r="J967" s="395"/>
      <c r="K967" s="399">
        <v>1</v>
      </c>
      <c r="L967" s="221"/>
      <c r="M967" s="221"/>
      <c r="N967" s="221"/>
      <c r="O967" s="221"/>
      <c r="P967" s="221"/>
      <c r="Q967" s="221"/>
      <c r="R967" s="224"/>
      <c r="T967" s="226"/>
      <c r="U967" s="221"/>
      <c r="V967" s="221"/>
      <c r="W967" s="221"/>
      <c r="X967" s="221"/>
      <c r="Y967" s="221"/>
      <c r="Z967" s="221"/>
      <c r="AA967" s="227"/>
      <c r="AT967" s="228" t="s">
        <v>168</v>
      </c>
      <c r="AU967" s="228" t="s">
        <v>114</v>
      </c>
      <c r="AV967" s="225" t="s">
        <v>114</v>
      </c>
      <c r="AW967" s="225" t="s">
        <v>33</v>
      </c>
      <c r="AX967" s="225" t="s">
        <v>75</v>
      </c>
      <c r="AY967" s="228" t="s">
        <v>160</v>
      </c>
    </row>
    <row r="968" spans="2:51" s="243" customFormat="1" ht="20.5" customHeight="1">
      <c r="B968" s="238"/>
      <c r="C968" s="405"/>
      <c r="D968" s="405"/>
      <c r="E968" s="406" t="s">
        <v>5</v>
      </c>
      <c r="F968" s="407" t="s">
        <v>197</v>
      </c>
      <c r="G968" s="408"/>
      <c r="H968" s="408"/>
      <c r="I968" s="408"/>
      <c r="J968" s="405"/>
      <c r="K968" s="409">
        <v>1</v>
      </c>
      <c r="L968" s="239"/>
      <c r="M968" s="239"/>
      <c r="N968" s="239"/>
      <c r="O968" s="239"/>
      <c r="P968" s="239"/>
      <c r="Q968" s="239"/>
      <c r="R968" s="242"/>
      <c r="T968" s="244"/>
      <c r="U968" s="239"/>
      <c r="V968" s="239"/>
      <c r="W968" s="239"/>
      <c r="X968" s="239"/>
      <c r="Y968" s="239"/>
      <c r="Z968" s="239"/>
      <c r="AA968" s="245"/>
      <c r="AT968" s="246" t="s">
        <v>168</v>
      </c>
      <c r="AU968" s="246" t="s">
        <v>114</v>
      </c>
      <c r="AV968" s="243" t="s">
        <v>175</v>
      </c>
      <c r="AW968" s="243" t="s">
        <v>33</v>
      </c>
      <c r="AX968" s="243" t="s">
        <v>75</v>
      </c>
      <c r="AY968" s="246" t="s">
        <v>160</v>
      </c>
    </row>
    <row r="969" spans="2:51" s="234" customFormat="1" ht="20.5" customHeight="1">
      <c r="B969" s="229"/>
      <c r="C969" s="400"/>
      <c r="D969" s="400"/>
      <c r="E969" s="401" t="s">
        <v>5</v>
      </c>
      <c r="F969" s="402" t="s">
        <v>170</v>
      </c>
      <c r="G969" s="403"/>
      <c r="H969" s="403"/>
      <c r="I969" s="403"/>
      <c r="J969" s="400"/>
      <c r="K969" s="404">
        <v>8</v>
      </c>
      <c r="L969" s="230"/>
      <c r="M969" s="230"/>
      <c r="N969" s="230"/>
      <c r="O969" s="230"/>
      <c r="P969" s="230"/>
      <c r="Q969" s="230"/>
      <c r="R969" s="233"/>
      <c r="T969" s="235"/>
      <c r="U969" s="230"/>
      <c r="V969" s="230"/>
      <c r="W969" s="230"/>
      <c r="X969" s="230"/>
      <c r="Y969" s="230"/>
      <c r="Z969" s="230"/>
      <c r="AA969" s="236"/>
      <c r="AT969" s="237" t="s">
        <v>168</v>
      </c>
      <c r="AU969" s="237" t="s">
        <v>114</v>
      </c>
      <c r="AV969" s="234" t="s">
        <v>165</v>
      </c>
      <c r="AW969" s="234" t="s">
        <v>33</v>
      </c>
      <c r="AX969" s="234" t="s">
        <v>83</v>
      </c>
      <c r="AY969" s="237" t="s">
        <v>160</v>
      </c>
    </row>
    <row r="970" spans="2:65" s="126" customFormat="1" ht="28.95" customHeight="1">
      <c r="B970" s="127"/>
      <c r="C970" s="412" t="s">
        <v>452</v>
      </c>
      <c r="D970" s="412" t="s">
        <v>237</v>
      </c>
      <c r="E970" s="413" t="s">
        <v>1011</v>
      </c>
      <c r="F970" s="414" t="s">
        <v>1012</v>
      </c>
      <c r="G970" s="414"/>
      <c r="H970" s="414"/>
      <c r="I970" s="414"/>
      <c r="J970" s="415" t="s">
        <v>363</v>
      </c>
      <c r="K970" s="416">
        <v>7</v>
      </c>
      <c r="L970" s="323">
        <v>0</v>
      </c>
      <c r="M970" s="323"/>
      <c r="N970" s="324">
        <f>ROUND(L970*K970,2)</f>
        <v>0</v>
      </c>
      <c r="O970" s="318"/>
      <c r="P970" s="318"/>
      <c r="Q970" s="318"/>
      <c r="R970" s="130"/>
      <c r="T970" s="207" t="s">
        <v>5</v>
      </c>
      <c r="U970" s="208" t="s">
        <v>40</v>
      </c>
      <c r="V970" s="128"/>
      <c r="W970" s="209">
        <f>V970*K970</f>
        <v>0</v>
      </c>
      <c r="X970" s="209">
        <v>0.526</v>
      </c>
      <c r="Y970" s="209">
        <f>X970*K970</f>
        <v>3.6820000000000004</v>
      </c>
      <c r="Z970" s="209">
        <v>0</v>
      </c>
      <c r="AA970" s="210">
        <f>Z970*K970</f>
        <v>0</v>
      </c>
      <c r="AR970" s="117" t="s">
        <v>213</v>
      </c>
      <c r="AT970" s="117" t="s">
        <v>237</v>
      </c>
      <c r="AU970" s="117" t="s">
        <v>114</v>
      </c>
      <c r="AY970" s="117" t="s">
        <v>160</v>
      </c>
      <c r="BE970" s="174">
        <f>IF(U970="základní",N970,0)</f>
        <v>0</v>
      </c>
      <c r="BF970" s="174">
        <f>IF(U970="snížená",N970,0)</f>
        <v>0</v>
      </c>
      <c r="BG970" s="174">
        <f>IF(U970="zákl. přenesená",N970,0)</f>
        <v>0</v>
      </c>
      <c r="BH970" s="174">
        <f>IF(U970="sníž. přenesená",N970,0)</f>
        <v>0</v>
      </c>
      <c r="BI970" s="174">
        <f>IF(U970="nulová",N970,0)</f>
        <v>0</v>
      </c>
      <c r="BJ970" s="117" t="s">
        <v>83</v>
      </c>
      <c r="BK970" s="174">
        <f>ROUND(L970*K970,2)</f>
        <v>0</v>
      </c>
      <c r="BL970" s="117" t="s">
        <v>165</v>
      </c>
      <c r="BM970" s="117" t="s">
        <v>1013</v>
      </c>
    </row>
    <row r="971" spans="2:51" s="216" customFormat="1" ht="20.5" customHeight="1">
      <c r="B971" s="211"/>
      <c r="C971" s="388"/>
      <c r="D971" s="388"/>
      <c r="E971" s="389" t="s">
        <v>5</v>
      </c>
      <c r="F971" s="390" t="s">
        <v>1014</v>
      </c>
      <c r="G971" s="391"/>
      <c r="H971" s="391"/>
      <c r="I971" s="391"/>
      <c r="J971" s="388"/>
      <c r="K971" s="392" t="s">
        <v>5</v>
      </c>
      <c r="L971" s="212"/>
      <c r="M971" s="212"/>
      <c r="N971" s="212"/>
      <c r="O971" s="212"/>
      <c r="P971" s="212"/>
      <c r="Q971" s="212"/>
      <c r="R971" s="215"/>
      <c r="T971" s="217"/>
      <c r="U971" s="212"/>
      <c r="V971" s="212"/>
      <c r="W971" s="212"/>
      <c r="X971" s="212"/>
      <c r="Y971" s="212"/>
      <c r="Z971" s="212"/>
      <c r="AA971" s="218"/>
      <c r="AT971" s="219" t="s">
        <v>168</v>
      </c>
      <c r="AU971" s="219" t="s">
        <v>114</v>
      </c>
      <c r="AV971" s="216" t="s">
        <v>83</v>
      </c>
      <c r="AW971" s="216" t="s">
        <v>33</v>
      </c>
      <c r="AX971" s="216" t="s">
        <v>75</v>
      </c>
      <c r="AY971" s="219" t="s">
        <v>160</v>
      </c>
    </row>
    <row r="972" spans="2:51" s="225" customFormat="1" ht="20.5" customHeight="1">
      <c r="B972" s="220"/>
      <c r="C972" s="395"/>
      <c r="D972" s="395"/>
      <c r="E972" s="396" t="s">
        <v>5</v>
      </c>
      <c r="F972" s="397" t="s">
        <v>205</v>
      </c>
      <c r="G972" s="398"/>
      <c r="H972" s="398"/>
      <c r="I972" s="398"/>
      <c r="J972" s="395"/>
      <c r="K972" s="399">
        <v>7</v>
      </c>
      <c r="L972" s="221"/>
      <c r="M972" s="221"/>
      <c r="N972" s="221"/>
      <c r="O972" s="221"/>
      <c r="P972" s="221"/>
      <c r="Q972" s="221"/>
      <c r="R972" s="224"/>
      <c r="T972" s="226"/>
      <c r="U972" s="221"/>
      <c r="V972" s="221"/>
      <c r="W972" s="221"/>
      <c r="X972" s="221"/>
      <c r="Y972" s="221"/>
      <c r="Z972" s="221"/>
      <c r="AA972" s="227"/>
      <c r="AT972" s="228" t="s">
        <v>168</v>
      </c>
      <c r="AU972" s="228" t="s">
        <v>114</v>
      </c>
      <c r="AV972" s="225" t="s">
        <v>114</v>
      </c>
      <c r="AW972" s="225" t="s">
        <v>33</v>
      </c>
      <c r="AX972" s="225" t="s">
        <v>75</v>
      </c>
      <c r="AY972" s="228" t="s">
        <v>160</v>
      </c>
    </row>
    <row r="973" spans="2:51" s="234" customFormat="1" ht="20.5" customHeight="1">
      <c r="B973" s="229"/>
      <c r="C973" s="400"/>
      <c r="D973" s="400"/>
      <c r="E973" s="401" t="s">
        <v>5</v>
      </c>
      <c r="F973" s="402" t="s">
        <v>170</v>
      </c>
      <c r="G973" s="403"/>
      <c r="H973" s="403"/>
      <c r="I973" s="403"/>
      <c r="J973" s="400"/>
      <c r="K973" s="404">
        <v>7</v>
      </c>
      <c r="L973" s="230"/>
      <c r="M973" s="230"/>
      <c r="N973" s="230"/>
      <c r="O973" s="230"/>
      <c r="P973" s="230"/>
      <c r="Q973" s="230"/>
      <c r="R973" s="233"/>
      <c r="T973" s="235"/>
      <c r="U973" s="230"/>
      <c r="V973" s="230"/>
      <c r="W973" s="230"/>
      <c r="X973" s="230"/>
      <c r="Y973" s="230"/>
      <c r="Z973" s="230"/>
      <c r="AA973" s="236"/>
      <c r="AT973" s="237" t="s">
        <v>168</v>
      </c>
      <c r="AU973" s="237" t="s">
        <v>114</v>
      </c>
      <c r="AV973" s="234" t="s">
        <v>165</v>
      </c>
      <c r="AW973" s="234" t="s">
        <v>33</v>
      </c>
      <c r="AX973" s="234" t="s">
        <v>83</v>
      </c>
      <c r="AY973" s="237" t="s">
        <v>160</v>
      </c>
    </row>
    <row r="974" spans="2:65" s="126" customFormat="1" ht="28.95" customHeight="1">
      <c r="B974" s="127"/>
      <c r="C974" s="412" t="s">
        <v>456</v>
      </c>
      <c r="D974" s="412" t="s">
        <v>237</v>
      </c>
      <c r="E974" s="413" t="s">
        <v>1015</v>
      </c>
      <c r="F974" s="414" t="s">
        <v>1016</v>
      </c>
      <c r="G974" s="414"/>
      <c r="H974" s="414"/>
      <c r="I974" s="414"/>
      <c r="J974" s="415" t="s">
        <v>363</v>
      </c>
      <c r="K974" s="416">
        <v>5</v>
      </c>
      <c r="L974" s="323">
        <v>0</v>
      </c>
      <c r="M974" s="323"/>
      <c r="N974" s="324">
        <f>ROUND(L974*K974,2)</f>
        <v>0</v>
      </c>
      <c r="O974" s="318"/>
      <c r="P974" s="318"/>
      <c r="Q974" s="318"/>
      <c r="R974" s="130"/>
      <c r="T974" s="207" t="s">
        <v>5</v>
      </c>
      <c r="U974" s="208" t="s">
        <v>40</v>
      </c>
      <c r="V974" s="128"/>
      <c r="W974" s="209">
        <f>V974*K974</f>
        <v>0</v>
      </c>
      <c r="X974" s="209">
        <v>1.054</v>
      </c>
      <c r="Y974" s="209">
        <f>X974*K974</f>
        <v>5.2700000000000005</v>
      </c>
      <c r="Z974" s="209">
        <v>0</v>
      </c>
      <c r="AA974" s="210">
        <f>Z974*K974</f>
        <v>0</v>
      </c>
      <c r="AR974" s="117" t="s">
        <v>213</v>
      </c>
      <c r="AT974" s="117" t="s">
        <v>237</v>
      </c>
      <c r="AU974" s="117" t="s">
        <v>114</v>
      </c>
      <c r="AY974" s="117" t="s">
        <v>160</v>
      </c>
      <c r="BE974" s="174">
        <f>IF(U974="základní",N974,0)</f>
        <v>0</v>
      </c>
      <c r="BF974" s="174">
        <f>IF(U974="snížená",N974,0)</f>
        <v>0</v>
      </c>
      <c r="BG974" s="174">
        <f>IF(U974="zákl. přenesená",N974,0)</f>
        <v>0</v>
      </c>
      <c r="BH974" s="174">
        <f>IF(U974="sníž. přenesená",N974,0)</f>
        <v>0</v>
      </c>
      <c r="BI974" s="174">
        <f>IF(U974="nulová",N974,0)</f>
        <v>0</v>
      </c>
      <c r="BJ974" s="117" t="s">
        <v>83</v>
      </c>
      <c r="BK974" s="174">
        <f>ROUND(L974*K974,2)</f>
        <v>0</v>
      </c>
      <c r="BL974" s="117" t="s">
        <v>165</v>
      </c>
      <c r="BM974" s="117" t="s">
        <v>1017</v>
      </c>
    </row>
    <row r="975" spans="2:51" s="216" customFormat="1" ht="20.5" customHeight="1">
      <c r="B975" s="211"/>
      <c r="C975" s="388"/>
      <c r="D975" s="388"/>
      <c r="E975" s="389" t="s">
        <v>5</v>
      </c>
      <c r="F975" s="390" t="s">
        <v>1018</v>
      </c>
      <c r="G975" s="391"/>
      <c r="H975" s="391"/>
      <c r="I975" s="391"/>
      <c r="J975" s="388"/>
      <c r="K975" s="392" t="s">
        <v>5</v>
      </c>
      <c r="L975" s="212"/>
      <c r="M975" s="212"/>
      <c r="N975" s="212"/>
      <c r="O975" s="212"/>
      <c r="P975" s="212"/>
      <c r="Q975" s="212"/>
      <c r="R975" s="215"/>
      <c r="T975" s="217"/>
      <c r="U975" s="212"/>
      <c r="V975" s="212"/>
      <c r="W975" s="212"/>
      <c r="X975" s="212"/>
      <c r="Y975" s="212"/>
      <c r="Z975" s="212"/>
      <c r="AA975" s="218"/>
      <c r="AT975" s="219" t="s">
        <v>168</v>
      </c>
      <c r="AU975" s="219" t="s">
        <v>114</v>
      </c>
      <c r="AV975" s="216" t="s">
        <v>83</v>
      </c>
      <c r="AW975" s="216" t="s">
        <v>33</v>
      </c>
      <c r="AX975" s="216" t="s">
        <v>75</v>
      </c>
      <c r="AY975" s="219" t="s">
        <v>160</v>
      </c>
    </row>
    <row r="976" spans="2:51" s="225" customFormat="1" ht="20.5" customHeight="1">
      <c r="B976" s="220"/>
      <c r="C976" s="395"/>
      <c r="D976" s="395"/>
      <c r="E976" s="396" t="s">
        <v>5</v>
      </c>
      <c r="F976" s="397" t="s">
        <v>186</v>
      </c>
      <c r="G976" s="398"/>
      <c r="H976" s="398"/>
      <c r="I976" s="398"/>
      <c r="J976" s="395"/>
      <c r="K976" s="399">
        <v>5</v>
      </c>
      <c r="L976" s="221"/>
      <c r="M976" s="221"/>
      <c r="N976" s="221"/>
      <c r="O976" s="221"/>
      <c r="P976" s="221"/>
      <c r="Q976" s="221"/>
      <c r="R976" s="224"/>
      <c r="T976" s="226"/>
      <c r="U976" s="221"/>
      <c r="V976" s="221"/>
      <c r="W976" s="221"/>
      <c r="X976" s="221"/>
      <c r="Y976" s="221"/>
      <c r="Z976" s="221"/>
      <c r="AA976" s="227"/>
      <c r="AT976" s="228" t="s">
        <v>168</v>
      </c>
      <c r="AU976" s="228" t="s">
        <v>114</v>
      </c>
      <c r="AV976" s="225" t="s">
        <v>114</v>
      </c>
      <c r="AW976" s="225" t="s">
        <v>33</v>
      </c>
      <c r="AX976" s="225" t="s">
        <v>75</v>
      </c>
      <c r="AY976" s="228" t="s">
        <v>160</v>
      </c>
    </row>
    <row r="977" spans="2:51" s="234" customFormat="1" ht="20.5" customHeight="1">
      <c r="B977" s="229"/>
      <c r="C977" s="400"/>
      <c r="D977" s="400"/>
      <c r="E977" s="401" t="s">
        <v>5</v>
      </c>
      <c r="F977" s="402" t="s">
        <v>170</v>
      </c>
      <c r="G977" s="403"/>
      <c r="H977" s="403"/>
      <c r="I977" s="403"/>
      <c r="J977" s="400"/>
      <c r="K977" s="404">
        <v>5</v>
      </c>
      <c r="L977" s="230"/>
      <c r="M977" s="230"/>
      <c r="N977" s="230"/>
      <c r="O977" s="230"/>
      <c r="P977" s="230"/>
      <c r="Q977" s="230"/>
      <c r="R977" s="233"/>
      <c r="T977" s="235"/>
      <c r="U977" s="230"/>
      <c r="V977" s="230"/>
      <c r="W977" s="230"/>
      <c r="X977" s="230"/>
      <c r="Y977" s="230"/>
      <c r="Z977" s="230"/>
      <c r="AA977" s="236"/>
      <c r="AT977" s="237" t="s">
        <v>168</v>
      </c>
      <c r="AU977" s="237" t="s">
        <v>114</v>
      </c>
      <c r="AV977" s="234" t="s">
        <v>165</v>
      </c>
      <c r="AW977" s="234" t="s">
        <v>33</v>
      </c>
      <c r="AX977" s="234" t="s">
        <v>83</v>
      </c>
      <c r="AY977" s="237" t="s">
        <v>160</v>
      </c>
    </row>
    <row r="978" spans="2:65" s="126" customFormat="1" ht="28.95" customHeight="1">
      <c r="B978" s="127"/>
      <c r="C978" s="412" t="s">
        <v>461</v>
      </c>
      <c r="D978" s="412" t="s">
        <v>237</v>
      </c>
      <c r="E978" s="413" t="s">
        <v>1019</v>
      </c>
      <c r="F978" s="414" t="s">
        <v>1020</v>
      </c>
      <c r="G978" s="414"/>
      <c r="H978" s="414"/>
      <c r="I978" s="414"/>
      <c r="J978" s="415" t="s">
        <v>363</v>
      </c>
      <c r="K978" s="416">
        <v>4</v>
      </c>
      <c r="L978" s="323">
        <v>0</v>
      </c>
      <c r="M978" s="323"/>
      <c r="N978" s="324">
        <f>ROUND(L978*K978,2)</f>
        <v>0</v>
      </c>
      <c r="O978" s="318"/>
      <c r="P978" s="318"/>
      <c r="Q978" s="318"/>
      <c r="R978" s="130"/>
      <c r="T978" s="207" t="s">
        <v>5</v>
      </c>
      <c r="U978" s="208" t="s">
        <v>40</v>
      </c>
      <c r="V978" s="128"/>
      <c r="W978" s="209">
        <f>V978*K978</f>
        <v>0</v>
      </c>
      <c r="X978" s="209">
        <v>0.548</v>
      </c>
      <c r="Y978" s="209">
        <f>X978*K978</f>
        <v>2.192</v>
      </c>
      <c r="Z978" s="209">
        <v>0</v>
      </c>
      <c r="AA978" s="210">
        <f>Z978*K978</f>
        <v>0</v>
      </c>
      <c r="AR978" s="117" t="s">
        <v>213</v>
      </c>
      <c r="AT978" s="117" t="s">
        <v>237</v>
      </c>
      <c r="AU978" s="117" t="s">
        <v>114</v>
      </c>
      <c r="AY978" s="117" t="s">
        <v>160</v>
      </c>
      <c r="BE978" s="174">
        <f>IF(U978="základní",N978,0)</f>
        <v>0</v>
      </c>
      <c r="BF978" s="174">
        <f>IF(U978="snížená",N978,0)</f>
        <v>0</v>
      </c>
      <c r="BG978" s="174">
        <f>IF(U978="zákl. přenesená",N978,0)</f>
        <v>0</v>
      </c>
      <c r="BH978" s="174">
        <f>IF(U978="sníž. přenesená",N978,0)</f>
        <v>0</v>
      </c>
      <c r="BI978" s="174">
        <f>IF(U978="nulová",N978,0)</f>
        <v>0</v>
      </c>
      <c r="BJ978" s="117" t="s">
        <v>83</v>
      </c>
      <c r="BK978" s="174">
        <f>ROUND(L978*K978,2)</f>
        <v>0</v>
      </c>
      <c r="BL978" s="117" t="s">
        <v>165</v>
      </c>
      <c r="BM978" s="117" t="s">
        <v>1021</v>
      </c>
    </row>
    <row r="979" spans="2:51" s="216" customFormat="1" ht="20.5" customHeight="1">
      <c r="B979" s="211"/>
      <c r="C979" s="388"/>
      <c r="D979" s="388"/>
      <c r="E979" s="389" t="s">
        <v>5</v>
      </c>
      <c r="F979" s="390" t="s">
        <v>1022</v>
      </c>
      <c r="G979" s="391"/>
      <c r="H979" s="391"/>
      <c r="I979" s="391"/>
      <c r="J979" s="388"/>
      <c r="K979" s="392" t="s">
        <v>5</v>
      </c>
      <c r="L979" s="212"/>
      <c r="M979" s="212"/>
      <c r="N979" s="212"/>
      <c r="O979" s="212"/>
      <c r="P979" s="212"/>
      <c r="Q979" s="212"/>
      <c r="R979" s="215"/>
      <c r="T979" s="217"/>
      <c r="U979" s="212"/>
      <c r="V979" s="212"/>
      <c r="W979" s="212"/>
      <c r="X979" s="212"/>
      <c r="Y979" s="212"/>
      <c r="Z979" s="212"/>
      <c r="AA979" s="218"/>
      <c r="AT979" s="219" t="s">
        <v>168</v>
      </c>
      <c r="AU979" s="219" t="s">
        <v>114</v>
      </c>
      <c r="AV979" s="216" t="s">
        <v>83</v>
      </c>
      <c r="AW979" s="216" t="s">
        <v>33</v>
      </c>
      <c r="AX979" s="216" t="s">
        <v>75</v>
      </c>
      <c r="AY979" s="219" t="s">
        <v>160</v>
      </c>
    </row>
    <row r="980" spans="2:51" s="225" customFormat="1" ht="20.5" customHeight="1">
      <c r="B980" s="220"/>
      <c r="C980" s="395"/>
      <c r="D980" s="395"/>
      <c r="E980" s="396" t="s">
        <v>5</v>
      </c>
      <c r="F980" s="397" t="s">
        <v>165</v>
      </c>
      <c r="G980" s="398"/>
      <c r="H980" s="398"/>
      <c r="I980" s="398"/>
      <c r="J980" s="395"/>
      <c r="K980" s="399">
        <v>4</v>
      </c>
      <c r="L980" s="221"/>
      <c r="M980" s="221"/>
      <c r="N980" s="221"/>
      <c r="O980" s="221"/>
      <c r="P980" s="221"/>
      <c r="Q980" s="221"/>
      <c r="R980" s="224"/>
      <c r="T980" s="226"/>
      <c r="U980" s="221"/>
      <c r="V980" s="221"/>
      <c r="W980" s="221"/>
      <c r="X980" s="221"/>
      <c r="Y980" s="221"/>
      <c r="Z980" s="221"/>
      <c r="AA980" s="227"/>
      <c r="AT980" s="228" t="s">
        <v>168</v>
      </c>
      <c r="AU980" s="228" t="s">
        <v>114</v>
      </c>
      <c r="AV980" s="225" t="s">
        <v>114</v>
      </c>
      <c r="AW980" s="225" t="s">
        <v>33</v>
      </c>
      <c r="AX980" s="225" t="s">
        <v>75</v>
      </c>
      <c r="AY980" s="228" t="s">
        <v>160</v>
      </c>
    </row>
    <row r="981" spans="2:51" s="234" customFormat="1" ht="20.5" customHeight="1">
      <c r="B981" s="229"/>
      <c r="C981" s="400"/>
      <c r="D981" s="400"/>
      <c r="E981" s="401" t="s">
        <v>5</v>
      </c>
      <c r="F981" s="402" t="s">
        <v>170</v>
      </c>
      <c r="G981" s="403"/>
      <c r="H981" s="403"/>
      <c r="I981" s="403"/>
      <c r="J981" s="400"/>
      <c r="K981" s="404">
        <v>4</v>
      </c>
      <c r="L981" s="230"/>
      <c r="M981" s="230"/>
      <c r="N981" s="230"/>
      <c r="O981" s="230"/>
      <c r="P981" s="230"/>
      <c r="Q981" s="230"/>
      <c r="R981" s="233"/>
      <c r="T981" s="235"/>
      <c r="U981" s="230"/>
      <c r="V981" s="230"/>
      <c r="W981" s="230"/>
      <c r="X981" s="230"/>
      <c r="Y981" s="230"/>
      <c r="Z981" s="230"/>
      <c r="AA981" s="236"/>
      <c r="AT981" s="237" t="s">
        <v>168</v>
      </c>
      <c r="AU981" s="237" t="s">
        <v>114</v>
      </c>
      <c r="AV981" s="234" t="s">
        <v>165</v>
      </c>
      <c r="AW981" s="234" t="s">
        <v>33</v>
      </c>
      <c r="AX981" s="234" t="s">
        <v>83</v>
      </c>
      <c r="AY981" s="237" t="s">
        <v>160</v>
      </c>
    </row>
    <row r="982" spans="2:65" s="126" customFormat="1" ht="28.95" customHeight="1">
      <c r="B982" s="127"/>
      <c r="C982" s="412" t="s">
        <v>467</v>
      </c>
      <c r="D982" s="412" t="s">
        <v>237</v>
      </c>
      <c r="E982" s="413" t="s">
        <v>1023</v>
      </c>
      <c r="F982" s="414" t="s">
        <v>1024</v>
      </c>
      <c r="G982" s="414"/>
      <c r="H982" s="414"/>
      <c r="I982" s="414"/>
      <c r="J982" s="415" t="s">
        <v>363</v>
      </c>
      <c r="K982" s="416">
        <v>4</v>
      </c>
      <c r="L982" s="323">
        <v>0</v>
      </c>
      <c r="M982" s="323"/>
      <c r="N982" s="324">
        <f>ROUND(L982*K982,2)</f>
        <v>0</v>
      </c>
      <c r="O982" s="318"/>
      <c r="P982" s="318"/>
      <c r="Q982" s="318"/>
      <c r="R982" s="130"/>
      <c r="T982" s="207" t="s">
        <v>5</v>
      </c>
      <c r="U982" s="208" t="s">
        <v>40</v>
      </c>
      <c r="V982" s="128"/>
      <c r="W982" s="209">
        <f>V982*K982</f>
        <v>0</v>
      </c>
      <c r="X982" s="209">
        <v>0.548</v>
      </c>
      <c r="Y982" s="209">
        <f>X982*K982</f>
        <v>2.192</v>
      </c>
      <c r="Z982" s="209">
        <v>0</v>
      </c>
      <c r="AA982" s="210">
        <f>Z982*K982</f>
        <v>0</v>
      </c>
      <c r="AR982" s="117" t="s">
        <v>213</v>
      </c>
      <c r="AT982" s="117" t="s">
        <v>237</v>
      </c>
      <c r="AU982" s="117" t="s">
        <v>114</v>
      </c>
      <c r="AY982" s="117" t="s">
        <v>160</v>
      </c>
      <c r="BE982" s="174">
        <f>IF(U982="základní",N982,0)</f>
        <v>0</v>
      </c>
      <c r="BF982" s="174">
        <f>IF(U982="snížená",N982,0)</f>
        <v>0</v>
      </c>
      <c r="BG982" s="174">
        <f>IF(U982="zákl. přenesená",N982,0)</f>
        <v>0</v>
      </c>
      <c r="BH982" s="174">
        <f>IF(U982="sníž. přenesená",N982,0)</f>
        <v>0</v>
      </c>
      <c r="BI982" s="174">
        <f>IF(U982="nulová",N982,0)</f>
        <v>0</v>
      </c>
      <c r="BJ982" s="117" t="s">
        <v>83</v>
      </c>
      <c r="BK982" s="174">
        <f>ROUND(L982*K982,2)</f>
        <v>0</v>
      </c>
      <c r="BL982" s="117" t="s">
        <v>165</v>
      </c>
      <c r="BM982" s="117" t="s">
        <v>1025</v>
      </c>
    </row>
    <row r="983" spans="2:51" s="216" customFormat="1" ht="20.5" customHeight="1">
      <c r="B983" s="211"/>
      <c r="C983" s="388"/>
      <c r="D983" s="388"/>
      <c r="E983" s="389" t="s">
        <v>5</v>
      </c>
      <c r="F983" s="390" t="s">
        <v>1026</v>
      </c>
      <c r="G983" s="391"/>
      <c r="H983" s="391"/>
      <c r="I983" s="391"/>
      <c r="J983" s="388"/>
      <c r="K983" s="392" t="s">
        <v>5</v>
      </c>
      <c r="L983" s="212"/>
      <c r="M983" s="212"/>
      <c r="N983" s="212"/>
      <c r="O983" s="212"/>
      <c r="P983" s="212"/>
      <c r="Q983" s="212"/>
      <c r="R983" s="215"/>
      <c r="T983" s="217"/>
      <c r="U983" s="212"/>
      <c r="V983" s="212"/>
      <c r="W983" s="212"/>
      <c r="X983" s="212"/>
      <c r="Y983" s="212"/>
      <c r="Z983" s="212"/>
      <c r="AA983" s="218"/>
      <c r="AT983" s="219" t="s">
        <v>168</v>
      </c>
      <c r="AU983" s="219" t="s">
        <v>114</v>
      </c>
      <c r="AV983" s="216" t="s">
        <v>83</v>
      </c>
      <c r="AW983" s="216" t="s">
        <v>33</v>
      </c>
      <c r="AX983" s="216" t="s">
        <v>75</v>
      </c>
      <c r="AY983" s="219" t="s">
        <v>160</v>
      </c>
    </row>
    <row r="984" spans="2:51" s="225" customFormat="1" ht="20.5" customHeight="1">
      <c r="B984" s="220"/>
      <c r="C984" s="395"/>
      <c r="D984" s="395"/>
      <c r="E984" s="396" t="s">
        <v>5</v>
      </c>
      <c r="F984" s="397" t="s">
        <v>165</v>
      </c>
      <c r="G984" s="398"/>
      <c r="H984" s="398"/>
      <c r="I984" s="398"/>
      <c r="J984" s="395"/>
      <c r="K984" s="399">
        <v>4</v>
      </c>
      <c r="L984" s="221"/>
      <c r="M984" s="221"/>
      <c r="N984" s="221"/>
      <c r="O984" s="221"/>
      <c r="P984" s="221"/>
      <c r="Q984" s="221"/>
      <c r="R984" s="224"/>
      <c r="T984" s="226"/>
      <c r="U984" s="221"/>
      <c r="V984" s="221"/>
      <c r="W984" s="221"/>
      <c r="X984" s="221"/>
      <c r="Y984" s="221"/>
      <c r="Z984" s="221"/>
      <c r="AA984" s="227"/>
      <c r="AT984" s="228" t="s">
        <v>168</v>
      </c>
      <c r="AU984" s="228" t="s">
        <v>114</v>
      </c>
      <c r="AV984" s="225" t="s">
        <v>114</v>
      </c>
      <c r="AW984" s="225" t="s">
        <v>33</v>
      </c>
      <c r="AX984" s="225" t="s">
        <v>75</v>
      </c>
      <c r="AY984" s="228" t="s">
        <v>160</v>
      </c>
    </row>
    <row r="985" spans="2:51" s="234" customFormat="1" ht="20.5" customHeight="1">
      <c r="B985" s="229"/>
      <c r="C985" s="400"/>
      <c r="D985" s="400"/>
      <c r="E985" s="401" t="s">
        <v>5</v>
      </c>
      <c r="F985" s="402" t="s">
        <v>170</v>
      </c>
      <c r="G985" s="403"/>
      <c r="H985" s="403"/>
      <c r="I985" s="403"/>
      <c r="J985" s="400"/>
      <c r="K985" s="404">
        <v>4</v>
      </c>
      <c r="L985" s="230"/>
      <c r="M985" s="230"/>
      <c r="N985" s="230"/>
      <c r="O985" s="230"/>
      <c r="P985" s="230"/>
      <c r="Q985" s="230"/>
      <c r="R985" s="233"/>
      <c r="T985" s="235"/>
      <c r="U985" s="230"/>
      <c r="V985" s="230"/>
      <c r="W985" s="230"/>
      <c r="X985" s="230"/>
      <c r="Y985" s="230"/>
      <c r="Z985" s="230"/>
      <c r="AA985" s="236"/>
      <c r="AT985" s="237" t="s">
        <v>168</v>
      </c>
      <c r="AU985" s="237" t="s">
        <v>114</v>
      </c>
      <c r="AV985" s="234" t="s">
        <v>165</v>
      </c>
      <c r="AW985" s="234" t="s">
        <v>33</v>
      </c>
      <c r="AX985" s="234" t="s">
        <v>83</v>
      </c>
      <c r="AY985" s="237" t="s">
        <v>160</v>
      </c>
    </row>
    <row r="986" spans="2:65" s="126" customFormat="1" ht="28.95" customHeight="1">
      <c r="B986" s="127"/>
      <c r="C986" s="412" t="s">
        <v>477</v>
      </c>
      <c r="D986" s="412" t="s">
        <v>237</v>
      </c>
      <c r="E986" s="413" t="s">
        <v>1027</v>
      </c>
      <c r="F986" s="414" t="s">
        <v>1028</v>
      </c>
      <c r="G986" s="414"/>
      <c r="H986" s="414"/>
      <c r="I986" s="414"/>
      <c r="J986" s="415" t="s">
        <v>363</v>
      </c>
      <c r="K986" s="416">
        <v>4</v>
      </c>
      <c r="L986" s="323">
        <v>0</v>
      </c>
      <c r="M986" s="323"/>
      <c r="N986" s="324">
        <f>ROUND(L986*K986,2)</f>
        <v>0</v>
      </c>
      <c r="O986" s="318"/>
      <c r="P986" s="318"/>
      <c r="Q986" s="318"/>
      <c r="R986" s="130"/>
      <c r="T986" s="207" t="s">
        <v>5</v>
      </c>
      <c r="U986" s="208" t="s">
        <v>40</v>
      </c>
      <c r="V986" s="128"/>
      <c r="W986" s="209">
        <f>V986*K986</f>
        <v>0</v>
      </c>
      <c r="X986" s="209">
        <v>0.548</v>
      </c>
      <c r="Y986" s="209">
        <f>X986*K986</f>
        <v>2.192</v>
      </c>
      <c r="Z986" s="209">
        <v>0</v>
      </c>
      <c r="AA986" s="210">
        <f>Z986*K986</f>
        <v>0</v>
      </c>
      <c r="AR986" s="117" t="s">
        <v>213</v>
      </c>
      <c r="AT986" s="117" t="s">
        <v>237</v>
      </c>
      <c r="AU986" s="117" t="s">
        <v>114</v>
      </c>
      <c r="AY986" s="117" t="s">
        <v>160</v>
      </c>
      <c r="BE986" s="174">
        <f>IF(U986="základní",N986,0)</f>
        <v>0</v>
      </c>
      <c r="BF986" s="174">
        <f>IF(U986="snížená",N986,0)</f>
        <v>0</v>
      </c>
      <c r="BG986" s="174">
        <f>IF(U986="zákl. přenesená",N986,0)</f>
        <v>0</v>
      </c>
      <c r="BH986" s="174">
        <f>IF(U986="sníž. přenesená",N986,0)</f>
        <v>0</v>
      </c>
      <c r="BI986" s="174">
        <f>IF(U986="nulová",N986,0)</f>
        <v>0</v>
      </c>
      <c r="BJ986" s="117" t="s">
        <v>83</v>
      </c>
      <c r="BK986" s="174">
        <f>ROUND(L986*K986,2)</f>
        <v>0</v>
      </c>
      <c r="BL986" s="117" t="s">
        <v>165</v>
      </c>
      <c r="BM986" s="117" t="s">
        <v>1029</v>
      </c>
    </row>
    <row r="987" spans="2:51" s="216" customFormat="1" ht="20.5" customHeight="1">
      <c r="B987" s="211"/>
      <c r="C987" s="388"/>
      <c r="D987" s="388"/>
      <c r="E987" s="389" t="s">
        <v>5</v>
      </c>
      <c r="F987" s="390" t="s">
        <v>1030</v>
      </c>
      <c r="G987" s="391"/>
      <c r="H987" s="391"/>
      <c r="I987" s="391"/>
      <c r="J987" s="388"/>
      <c r="K987" s="392" t="s">
        <v>5</v>
      </c>
      <c r="L987" s="212"/>
      <c r="M987" s="212"/>
      <c r="N987" s="212"/>
      <c r="O987" s="212"/>
      <c r="P987" s="212"/>
      <c r="Q987" s="212"/>
      <c r="R987" s="215"/>
      <c r="T987" s="217"/>
      <c r="U987" s="212"/>
      <c r="V987" s="212"/>
      <c r="W987" s="212"/>
      <c r="X987" s="212"/>
      <c r="Y987" s="212"/>
      <c r="Z987" s="212"/>
      <c r="AA987" s="218"/>
      <c r="AT987" s="219" t="s">
        <v>168</v>
      </c>
      <c r="AU987" s="219" t="s">
        <v>114</v>
      </c>
      <c r="AV987" s="216" t="s">
        <v>83</v>
      </c>
      <c r="AW987" s="216" t="s">
        <v>33</v>
      </c>
      <c r="AX987" s="216" t="s">
        <v>75</v>
      </c>
      <c r="AY987" s="219" t="s">
        <v>160</v>
      </c>
    </row>
    <row r="988" spans="2:51" s="225" customFormat="1" ht="20.5" customHeight="1">
      <c r="B988" s="220"/>
      <c r="C988" s="395"/>
      <c r="D988" s="395"/>
      <c r="E988" s="396" t="s">
        <v>5</v>
      </c>
      <c r="F988" s="397" t="s">
        <v>165</v>
      </c>
      <c r="G988" s="398"/>
      <c r="H988" s="398"/>
      <c r="I988" s="398"/>
      <c r="J988" s="395"/>
      <c r="K988" s="399">
        <v>4</v>
      </c>
      <c r="L988" s="221"/>
      <c r="M988" s="221"/>
      <c r="N988" s="221"/>
      <c r="O988" s="221"/>
      <c r="P988" s="221"/>
      <c r="Q988" s="221"/>
      <c r="R988" s="224"/>
      <c r="T988" s="226"/>
      <c r="U988" s="221"/>
      <c r="V988" s="221"/>
      <c r="W988" s="221"/>
      <c r="X988" s="221"/>
      <c r="Y988" s="221"/>
      <c r="Z988" s="221"/>
      <c r="AA988" s="227"/>
      <c r="AT988" s="228" t="s">
        <v>168</v>
      </c>
      <c r="AU988" s="228" t="s">
        <v>114</v>
      </c>
      <c r="AV988" s="225" t="s">
        <v>114</v>
      </c>
      <c r="AW988" s="225" t="s">
        <v>33</v>
      </c>
      <c r="AX988" s="225" t="s">
        <v>75</v>
      </c>
      <c r="AY988" s="228" t="s">
        <v>160</v>
      </c>
    </row>
    <row r="989" spans="2:51" s="234" customFormat="1" ht="20.5" customHeight="1">
      <c r="B989" s="229"/>
      <c r="C989" s="400"/>
      <c r="D989" s="400"/>
      <c r="E989" s="401" t="s">
        <v>5</v>
      </c>
      <c r="F989" s="402" t="s">
        <v>170</v>
      </c>
      <c r="G989" s="403"/>
      <c r="H989" s="403"/>
      <c r="I989" s="403"/>
      <c r="J989" s="400"/>
      <c r="K989" s="404">
        <v>4</v>
      </c>
      <c r="L989" s="230"/>
      <c r="M989" s="230"/>
      <c r="N989" s="230"/>
      <c r="O989" s="230"/>
      <c r="P989" s="230"/>
      <c r="Q989" s="230"/>
      <c r="R989" s="233"/>
      <c r="T989" s="235"/>
      <c r="U989" s="230"/>
      <c r="V989" s="230"/>
      <c r="W989" s="230"/>
      <c r="X989" s="230"/>
      <c r="Y989" s="230"/>
      <c r="Z989" s="230"/>
      <c r="AA989" s="236"/>
      <c r="AT989" s="237" t="s">
        <v>168</v>
      </c>
      <c r="AU989" s="237" t="s">
        <v>114</v>
      </c>
      <c r="AV989" s="234" t="s">
        <v>165</v>
      </c>
      <c r="AW989" s="234" t="s">
        <v>33</v>
      </c>
      <c r="AX989" s="234" t="s">
        <v>83</v>
      </c>
      <c r="AY989" s="237" t="s">
        <v>160</v>
      </c>
    </row>
    <row r="990" spans="2:65" s="126" customFormat="1" ht="28.95" customHeight="1">
      <c r="B990" s="127"/>
      <c r="C990" s="412" t="s">
        <v>482</v>
      </c>
      <c r="D990" s="412" t="s">
        <v>237</v>
      </c>
      <c r="E990" s="413" t="s">
        <v>1031</v>
      </c>
      <c r="F990" s="414" t="s">
        <v>1032</v>
      </c>
      <c r="G990" s="414"/>
      <c r="H990" s="414"/>
      <c r="I990" s="414"/>
      <c r="J990" s="415" t="s">
        <v>363</v>
      </c>
      <c r="K990" s="416">
        <v>2</v>
      </c>
      <c r="L990" s="323">
        <v>0</v>
      </c>
      <c r="M990" s="323"/>
      <c r="N990" s="324">
        <f>ROUND(L990*K990,2)</f>
        <v>0</v>
      </c>
      <c r="O990" s="318"/>
      <c r="P990" s="318"/>
      <c r="Q990" s="318"/>
      <c r="R990" s="130"/>
      <c r="T990" s="207" t="s">
        <v>5</v>
      </c>
      <c r="U990" s="208" t="s">
        <v>40</v>
      </c>
      <c r="V990" s="128"/>
      <c r="W990" s="209">
        <f>V990*K990</f>
        <v>0</v>
      </c>
      <c r="X990" s="209">
        <v>0.504</v>
      </c>
      <c r="Y990" s="209">
        <f>X990*K990</f>
        <v>1.008</v>
      </c>
      <c r="Z990" s="209">
        <v>0</v>
      </c>
      <c r="AA990" s="210">
        <f>Z990*K990</f>
        <v>0</v>
      </c>
      <c r="AR990" s="117" t="s">
        <v>213</v>
      </c>
      <c r="AT990" s="117" t="s">
        <v>237</v>
      </c>
      <c r="AU990" s="117" t="s">
        <v>114</v>
      </c>
      <c r="AY990" s="117" t="s">
        <v>160</v>
      </c>
      <c r="BE990" s="174">
        <f>IF(U990="základní",N990,0)</f>
        <v>0</v>
      </c>
      <c r="BF990" s="174">
        <f>IF(U990="snížená",N990,0)</f>
        <v>0</v>
      </c>
      <c r="BG990" s="174">
        <f>IF(U990="zákl. přenesená",N990,0)</f>
        <v>0</v>
      </c>
      <c r="BH990" s="174">
        <f>IF(U990="sníž. přenesená",N990,0)</f>
        <v>0</v>
      </c>
      <c r="BI990" s="174">
        <f>IF(U990="nulová",N990,0)</f>
        <v>0</v>
      </c>
      <c r="BJ990" s="117" t="s">
        <v>83</v>
      </c>
      <c r="BK990" s="174">
        <f>ROUND(L990*K990,2)</f>
        <v>0</v>
      </c>
      <c r="BL990" s="117" t="s">
        <v>165</v>
      </c>
      <c r="BM990" s="117" t="s">
        <v>1033</v>
      </c>
    </row>
    <row r="991" spans="2:51" s="216" customFormat="1" ht="20.5" customHeight="1">
      <c r="B991" s="211"/>
      <c r="C991" s="388"/>
      <c r="D991" s="388"/>
      <c r="E991" s="389" t="s">
        <v>5</v>
      </c>
      <c r="F991" s="390" t="s">
        <v>1034</v>
      </c>
      <c r="G991" s="391"/>
      <c r="H991" s="391"/>
      <c r="I991" s="391"/>
      <c r="J991" s="388"/>
      <c r="K991" s="392" t="s">
        <v>5</v>
      </c>
      <c r="L991" s="212"/>
      <c r="M991" s="212"/>
      <c r="N991" s="212"/>
      <c r="O991" s="212"/>
      <c r="P991" s="212"/>
      <c r="Q991" s="212"/>
      <c r="R991" s="215"/>
      <c r="T991" s="217"/>
      <c r="U991" s="212"/>
      <c r="V991" s="212"/>
      <c r="W991" s="212"/>
      <c r="X991" s="212"/>
      <c r="Y991" s="212"/>
      <c r="Z991" s="212"/>
      <c r="AA991" s="218"/>
      <c r="AT991" s="219" t="s">
        <v>168</v>
      </c>
      <c r="AU991" s="219" t="s">
        <v>114</v>
      </c>
      <c r="AV991" s="216" t="s">
        <v>83</v>
      </c>
      <c r="AW991" s="216" t="s">
        <v>33</v>
      </c>
      <c r="AX991" s="216" t="s">
        <v>75</v>
      </c>
      <c r="AY991" s="219" t="s">
        <v>160</v>
      </c>
    </row>
    <row r="992" spans="2:51" s="225" customFormat="1" ht="20.5" customHeight="1">
      <c r="B992" s="220"/>
      <c r="C992" s="395"/>
      <c r="D992" s="395"/>
      <c r="E992" s="396" t="s">
        <v>5</v>
      </c>
      <c r="F992" s="397" t="s">
        <v>114</v>
      </c>
      <c r="G992" s="398"/>
      <c r="H992" s="398"/>
      <c r="I992" s="398"/>
      <c r="J992" s="395"/>
      <c r="K992" s="399">
        <v>2</v>
      </c>
      <c r="L992" s="221"/>
      <c r="M992" s="221"/>
      <c r="N992" s="221"/>
      <c r="O992" s="221"/>
      <c r="P992" s="221"/>
      <c r="Q992" s="221"/>
      <c r="R992" s="224"/>
      <c r="T992" s="226"/>
      <c r="U992" s="221"/>
      <c r="V992" s="221"/>
      <c r="W992" s="221"/>
      <c r="X992" s="221"/>
      <c r="Y992" s="221"/>
      <c r="Z992" s="221"/>
      <c r="AA992" s="227"/>
      <c r="AT992" s="228" t="s">
        <v>168</v>
      </c>
      <c r="AU992" s="228" t="s">
        <v>114</v>
      </c>
      <c r="AV992" s="225" t="s">
        <v>114</v>
      </c>
      <c r="AW992" s="225" t="s">
        <v>33</v>
      </c>
      <c r="AX992" s="225" t="s">
        <v>75</v>
      </c>
      <c r="AY992" s="228" t="s">
        <v>160</v>
      </c>
    </row>
    <row r="993" spans="2:51" s="234" customFormat="1" ht="20.5" customHeight="1">
      <c r="B993" s="229"/>
      <c r="C993" s="400"/>
      <c r="D993" s="400"/>
      <c r="E993" s="401" t="s">
        <v>5</v>
      </c>
      <c r="F993" s="402" t="s">
        <v>170</v>
      </c>
      <c r="G993" s="403"/>
      <c r="H993" s="403"/>
      <c r="I993" s="403"/>
      <c r="J993" s="400"/>
      <c r="K993" s="404">
        <v>2</v>
      </c>
      <c r="L993" s="230"/>
      <c r="M993" s="230"/>
      <c r="N993" s="230"/>
      <c r="O993" s="230"/>
      <c r="P993" s="230"/>
      <c r="Q993" s="230"/>
      <c r="R993" s="233"/>
      <c r="T993" s="235"/>
      <c r="U993" s="230"/>
      <c r="V993" s="230"/>
      <c r="W993" s="230"/>
      <c r="X993" s="230"/>
      <c r="Y993" s="230"/>
      <c r="Z993" s="230"/>
      <c r="AA993" s="236"/>
      <c r="AT993" s="237" t="s">
        <v>168</v>
      </c>
      <c r="AU993" s="237" t="s">
        <v>114</v>
      </c>
      <c r="AV993" s="234" t="s">
        <v>165</v>
      </c>
      <c r="AW993" s="234" t="s">
        <v>33</v>
      </c>
      <c r="AX993" s="234" t="s">
        <v>83</v>
      </c>
      <c r="AY993" s="237" t="s">
        <v>160</v>
      </c>
    </row>
    <row r="994" spans="2:65" s="126" customFormat="1" ht="28.95" customHeight="1">
      <c r="B994" s="127"/>
      <c r="C994" s="412" t="s">
        <v>487</v>
      </c>
      <c r="D994" s="412" t="s">
        <v>237</v>
      </c>
      <c r="E994" s="413" t="s">
        <v>1035</v>
      </c>
      <c r="F994" s="414" t="s">
        <v>1036</v>
      </c>
      <c r="G994" s="414"/>
      <c r="H994" s="414"/>
      <c r="I994" s="414"/>
      <c r="J994" s="415" t="s">
        <v>363</v>
      </c>
      <c r="K994" s="416">
        <v>1</v>
      </c>
      <c r="L994" s="323">
        <v>0</v>
      </c>
      <c r="M994" s="323"/>
      <c r="N994" s="324">
        <f>ROUND(L994*K994,2)</f>
        <v>0</v>
      </c>
      <c r="O994" s="318"/>
      <c r="P994" s="318"/>
      <c r="Q994" s="318"/>
      <c r="R994" s="130"/>
      <c r="T994" s="207" t="s">
        <v>5</v>
      </c>
      <c r="U994" s="208" t="s">
        <v>40</v>
      </c>
      <c r="V994" s="128"/>
      <c r="W994" s="209">
        <f>V994*K994</f>
        <v>0</v>
      </c>
      <c r="X994" s="209">
        <v>0.252</v>
      </c>
      <c r="Y994" s="209">
        <f>X994*K994</f>
        <v>0.252</v>
      </c>
      <c r="Z994" s="209">
        <v>0</v>
      </c>
      <c r="AA994" s="210">
        <f>Z994*K994</f>
        <v>0</v>
      </c>
      <c r="AR994" s="117" t="s">
        <v>213</v>
      </c>
      <c r="AT994" s="117" t="s">
        <v>237</v>
      </c>
      <c r="AU994" s="117" t="s">
        <v>114</v>
      </c>
      <c r="AY994" s="117" t="s">
        <v>160</v>
      </c>
      <c r="BE994" s="174">
        <f>IF(U994="základní",N994,0)</f>
        <v>0</v>
      </c>
      <c r="BF994" s="174">
        <f>IF(U994="snížená",N994,0)</f>
        <v>0</v>
      </c>
      <c r="BG994" s="174">
        <f>IF(U994="zákl. přenesená",N994,0)</f>
        <v>0</v>
      </c>
      <c r="BH994" s="174">
        <f>IF(U994="sníž. přenesená",N994,0)</f>
        <v>0</v>
      </c>
      <c r="BI994" s="174">
        <f>IF(U994="nulová",N994,0)</f>
        <v>0</v>
      </c>
      <c r="BJ994" s="117" t="s">
        <v>83</v>
      </c>
      <c r="BK994" s="174">
        <f>ROUND(L994*K994,2)</f>
        <v>0</v>
      </c>
      <c r="BL994" s="117" t="s">
        <v>165</v>
      </c>
      <c r="BM994" s="117" t="s">
        <v>1037</v>
      </c>
    </row>
    <row r="995" spans="2:51" s="216" customFormat="1" ht="20.5" customHeight="1">
      <c r="B995" s="211"/>
      <c r="C995" s="388"/>
      <c r="D995" s="388"/>
      <c r="E995" s="389" t="s">
        <v>5</v>
      </c>
      <c r="F995" s="390" t="s">
        <v>1038</v>
      </c>
      <c r="G995" s="391"/>
      <c r="H995" s="391"/>
      <c r="I995" s="391"/>
      <c r="J995" s="388"/>
      <c r="K995" s="392" t="s">
        <v>5</v>
      </c>
      <c r="L995" s="212"/>
      <c r="M995" s="212"/>
      <c r="N995" s="212"/>
      <c r="O995" s="212"/>
      <c r="P995" s="212"/>
      <c r="Q995" s="212"/>
      <c r="R995" s="215"/>
      <c r="T995" s="217"/>
      <c r="U995" s="212"/>
      <c r="V995" s="212"/>
      <c r="W995" s="212"/>
      <c r="X995" s="212"/>
      <c r="Y995" s="212"/>
      <c r="Z995" s="212"/>
      <c r="AA995" s="218"/>
      <c r="AT995" s="219" t="s">
        <v>168</v>
      </c>
      <c r="AU995" s="219" t="s">
        <v>114</v>
      </c>
      <c r="AV995" s="216" t="s">
        <v>83</v>
      </c>
      <c r="AW995" s="216" t="s">
        <v>33</v>
      </c>
      <c r="AX995" s="216" t="s">
        <v>75</v>
      </c>
      <c r="AY995" s="219" t="s">
        <v>160</v>
      </c>
    </row>
    <row r="996" spans="2:51" s="225" customFormat="1" ht="20.5" customHeight="1">
      <c r="B996" s="220"/>
      <c r="C996" s="395"/>
      <c r="D996" s="395"/>
      <c r="E996" s="396" t="s">
        <v>5</v>
      </c>
      <c r="F996" s="397" t="s">
        <v>83</v>
      </c>
      <c r="G996" s="398"/>
      <c r="H996" s="398"/>
      <c r="I996" s="398"/>
      <c r="J996" s="395"/>
      <c r="K996" s="399">
        <v>1</v>
      </c>
      <c r="L996" s="221"/>
      <c r="M996" s="221"/>
      <c r="N996" s="221"/>
      <c r="O996" s="221"/>
      <c r="P996" s="221"/>
      <c r="Q996" s="221"/>
      <c r="R996" s="224"/>
      <c r="T996" s="226"/>
      <c r="U996" s="221"/>
      <c r="V996" s="221"/>
      <c r="W996" s="221"/>
      <c r="X996" s="221"/>
      <c r="Y996" s="221"/>
      <c r="Z996" s="221"/>
      <c r="AA996" s="227"/>
      <c r="AT996" s="228" t="s">
        <v>168</v>
      </c>
      <c r="AU996" s="228" t="s">
        <v>114</v>
      </c>
      <c r="AV996" s="225" t="s">
        <v>114</v>
      </c>
      <c r="AW996" s="225" t="s">
        <v>33</v>
      </c>
      <c r="AX996" s="225" t="s">
        <v>75</v>
      </c>
      <c r="AY996" s="228" t="s">
        <v>160</v>
      </c>
    </row>
    <row r="997" spans="2:51" s="234" customFormat="1" ht="20.5" customHeight="1">
      <c r="B997" s="229"/>
      <c r="C997" s="400"/>
      <c r="D997" s="400"/>
      <c r="E997" s="401" t="s">
        <v>5</v>
      </c>
      <c r="F997" s="402" t="s">
        <v>170</v>
      </c>
      <c r="G997" s="403"/>
      <c r="H997" s="403"/>
      <c r="I997" s="403"/>
      <c r="J997" s="400"/>
      <c r="K997" s="404">
        <v>1</v>
      </c>
      <c r="L997" s="230"/>
      <c r="M997" s="230"/>
      <c r="N997" s="230"/>
      <c r="O997" s="230"/>
      <c r="P997" s="230"/>
      <c r="Q997" s="230"/>
      <c r="R997" s="233"/>
      <c r="T997" s="235"/>
      <c r="U997" s="230"/>
      <c r="V997" s="230"/>
      <c r="W997" s="230"/>
      <c r="X997" s="230"/>
      <c r="Y997" s="230"/>
      <c r="Z997" s="230"/>
      <c r="AA997" s="236"/>
      <c r="AT997" s="237" t="s">
        <v>168</v>
      </c>
      <c r="AU997" s="237" t="s">
        <v>114</v>
      </c>
      <c r="AV997" s="234" t="s">
        <v>165</v>
      </c>
      <c r="AW997" s="234" t="s">
        <v>33</v>
      </c>
      <c r="AX997" s="234" t="s">
        <v>83</v>
      </c>
      <c r="AY997" s="237" t="s">
        <v>160</v>
      </c>
    </row>
    <row r="998" spans="2:65" s="126" customFormat="1" ht="28.95" customHeight="1">
      <c r="B998" s="127"/>
      <c r="C998" s="412" t="s">
        <v>492</v>
      </c>
      <c r="D998" s="412" t="s">
        <v>237</v>
      </c>
      <c r="E998" s="413" t="s">
        <v>1039</v>
      </c>
      <c r="F998" s="414" t="s">
        <v>1040</v>
      </c>
      <c r="G998" s="414"/>
      <c r="H998" s="414"/>
      <c r="I998" s="414"/>
      <c r="J998" s="415" t="s">
        <v>363</v>
      </c>
      <c r="K998" s="416">
        <v>4</v>
      </c>
      <c r="L998" s="323">
        <v>0</v>
      </c>
      <c r="M998" s="323"/>
      <c r="N998" s="324">
        <f>ROUND(L998*K998,2)</f>
        <v>0</v>
      </c>
      <c r="O998" s="318"/>
      <c r="P998" s="318"/>
      <c r="Q998" s="318"/>
      <c r="R998" s="130"/>
      <c r="T998" s="207" t="s">
        <v>5</v>
      </c>
      <c r="U998" s="208" t="s">
        <v>40</v>
      </c>
      <c r="V998" s="128"/>
      <c r="W998" s="209">
        <f>V998*K998</f>
        <v>0</v>
      </c>
      <c r="X998" s="209">
        <v>1.008</v>
      </c>
      <c r="Y998" s="209">
        <f>X998*K998</f>
        <v>4.032</v>
      </c>
      <c r="Z998" s="209">
        <v>0</v>
      </c>
      <c r="AA998" s="210">
        <f>Z998*K998</f>
        <v>0</v>
      </c>
      <c r="AR998" s="117" t="s">
        <v>213</v>
      </c>
      <c r="AT998" s="117" t="s">
        <v>237</v>
      </c>
      <c r="AU998" s="117" t="s">
        <v>114</v>
      </c>
      <c r="AY998" s="117" t="s">
        <v>160</v>
      </c>
      <c r="BE998" s="174">
        <f>IF(U998="základní",N998,0)</f>
        <v>0</v>
      </c>
      <c r="BF998" s="174">
        <f>IF(U998="snížená",N998,0)</f>
        <v>0</v>
      </c>
      <c r="BG998" s="174">
        <f>IF(U998="zákl. přenesená",N998,0)</f>
        <v>0</v>
      </c>
      <c r="BH998" s="174">
        <f>IF(U998="sníž. přenesená",N998,0)</f>
        <v>0</v>
      </c>
      <c r="BI998" s="174">
        <f>IF(U998="nulová",N998,0)</f>
        <v>0</v>
      </c>
      <c r="BJ998" s="117" t="s">
        <v>83</v>
      </c>
      <c r="BK998" s="174">
        <f>ROUND(L998*K998,2)</f>
        <v>0</v>
      </c>
      <c r="BL998" s="117" t="s">
        <v>165</v>
      </c>
      <c r="BM998" s="117" t="s">
        <v>1041</v>
      </c>
    </row>
    <row r="999" spans="2:51" s="216" customFormat="1" ht="20.5" customHeight="1">
      <c r="B999" s="211"/>
      <c r="C999" s="388"/>
      <c r="D999" s="388"/>
      <c r="E999" s="389" t="s">
        <v>5</v>
      </c>
      <c r="F999" s="390" t="s">
        <v>1042</v>
      </c>
      <c r="G999" s="391"/>
      <c r="H999" s="391"/>
      <c r="I999" s="391"/>
      <c r="J999" s="388"/>
      <c r="K999" s="392" t="s">
        <v>5</v>
      </c>
      <c r="L999" s="212"/>
      <c r="M999" s="212"/>
      <c r="N999" s="212"/>
      <c r="O999" s="212"/>
      <c r="P999" s="212"/>
      <c r="Q999" s="212"/>
      <c r="R999" s="215"/>
      <c r="T999" s="217"/>
      <c r="U999" s="212"/>
      <c r="V999" s="212"/>
      <c r="W999" s="212"/>
      <c r="X999" s="212"/>
      <c r="Y999" s="212"/>
      <c r="Z999" s="212"/>
      <c r="AA999" s="218"/>
      <c r="AT999" s="219" t="s">
        <v>168</v>
      </c>
      <c r="AU999" s="219" t="s">
        <v>114</v>
      </c>
      <c r="AV999" s="216" t="s">
        <v>83</v>
      </c>
      <c r="AW999" s="216" t="s">
        <v>33</v>
      </c>
      <c r="AX999" s="216" t="s">
        <v>75</v>
      </c>
      <c r="AY999" s="219" t="s">
        <v>160</v>
      </c>
    </row>
    <row r="1000" spans="2:51" s="225" customFormat="1" ht="20.5" customHeight="1">
      <c r="B1000" s="220"/>
      <c r="C1000" s="395"/>
      <c r="D1000" s="395"/>
      <c r="E1000" s="396" t="s">
        <v>5</v>
      </c>
      <c r="F1000" s="397" t="s">
        <v>445</v>
      </c>
      <c r="G1000" s="398"/>
      <c r="H1000" s="398"/>
      <c r="I1000" s="398"/>
      <c r="J1000" s="395"/>
      <c r="K1000" s="399">
        <v>4</v>
      </c>
      <c r="L1000" s="221"/>
      <c r="M1000" s="221"/>
      <c r="N1000" s="221"/>
      <c r="O1000" s="221"/>
      <c r="P1000" s="221"/>
      <c r="Q1000" s="221"/>
      <c r="R1000" s="224"/>
      <c r="T1000" s="226"/>
      <c r="U1000" s="221"/>
      <c r="V1000" s="221"/>
      <c r="W1000" s="221"/>
      <c r="X1000" s="221"/>
      <c r="Y1000" s="221"/>
      <c r="Z1000" s="221"/>
      <c r="AA1000" s="227"/>
      <c r="AT1000" s="228" t="s">
        <v>168</v>
      </c>
      <c r="AU1000" s="228" t="s">
        <v>114</v>
      </c>
      <c r="AV1000" s="225" t="s">
        <v>114</v>
      </c>
      <c r="AW1000" s="225" t="s">
        <v>33</v>
      </c>
      <c r="AX1000" s="225" t="s">
        <v>75</v>
      </c>
      <c r="AY1000" s="228" t="s">
        <v>160</v>
      </c>
    </row>
    <row r="1001" spans="2:51" s="234" customFormat="1" ht="20.5" customHeight="1">
      <c r="B1001" s="229"/>
      <c r="C1001" s="400"/>
      <c r="D1001" s="400"/>
      <c r="E1001" s="401" t="s">
        <v>5</v>
      </c>
      <c r="F1001" s="402" t="s">
        <v>170</v>
      </c>
      <c r="G1001" s="403"/>
      <c r="H1001" s="403"/>
      <c r="I1001" s="403"/>
      <c r="J1001" s="400"/>
      <c r="K1001" s="404">
        <v>4</v>
      </c>
      <c r="L1001" s="230"/>
      <c r="M1001" s="230"/>
      <c r="N1001" s="230"/>
      <c r="O1001" s="230"/>
      <c r="P1001" s="230"/>
      <c r="Q1001" s="230"/>
      <c r="R1001" s="233"/>
      <c r="T1001" s="235"/>
      <c r="U1001" s="230"/>
      <c r="V1001" s="230"/>
      <c r="W1001" s="230"/>
      <c r="X1001" s="230"/>
      <c r="Y1001" s="230"/>
      <c r="Z1001" s="230"/>
      <c r="AA1001" s="236"/>
      <c r="AT1001" s="237" t="s">
        <v>168</v>
      </c>
      <c r="AU1001" s="237" t="s">
        <v>114</v>
      </c>
      <c r="AV1001" s="234" t="s">
        <v>165</v>
      </c>
      <c r="AW1001" s="234" t="s">
        <v>33</v>
      </c>
      <c r="AX1001" s="234" t="s">
        <v>83</v>
      </c>
      <c r="AY1001" s="237" t="s">
        <v>160</v>
      </c>
    </row>
    <row r="1002" spans="2:65" s="126" customFormat="1" ht="28.95" customHeight="1">
      <c r="B1002" s="127"/>
      <c r="C1002" s="412" t="s">
        <v>497</v>
      </c>
      <c r="D1002" s="412" t="s">
        <v>237</v>
      </c>
      <c r="E1002" s="413" t="s">
        <v>1043</v>
      </c>
      <c r="F1002" s="414" t="s">
        <v>1044</v>
      </c>
      <c r="G1002" s="414"/>
      <c r="H1002" s="414"/>
      <c r="I1002" s="414"/>
      <c r="J1002" s="415" t="s">
        <v>363</v>
      </c>
      <c r="K1002" s="416">
        <v>5</v>
      </c>
      <c r="L1002" s="323">
        <v>0</v>
      </c>
      <c r="M1002" s="323"/>
      <c r="N1002" s="324">
        <f>ROUND(L1002*K1002,2)</f>
        <v>0</v>
      </c>
      <c r="O1002" s="318"/>
      <c r="P1002" s="318"/>
      <c r="Q1002" s="318"/>
      <c r="R1002" s="130"/>
      <c r="T1002" s="207" t="s">
        <v>5</v>
      </c>
      <c r="U1002" s="208" t="s">
        <v>40</v>
      </c>
      <c r="V1002" s="128"/>
      <c r="W1002" s="209">
        <f>V1002*K1002</f>
        <v>0</v>
      </c>
      <c r="X1002" s="209">
        <v>0.064</v>
      </c>
      <c r="Y1002" s="209">
        <f>X1002*K1002</f>
        <v>0.32</v>
      </c>
      <c r="Z1002" s="209">
        <v>0</v>
      </c>
      <c r="AA1002" s="210">
        <f>Z1002*K1002</f>
        <v>0</v>
      </c>
      <c r="AR1002" s="117" t="s">
        <v>213</v>
      </c>
      <c r="AT1002" s="117" t="s">
        <v>237</v>
      </c>
      <c r="AU1002" s="117" t="s">
        <v>114</v>
      </c>
      <c r="AY1002" s="117" t="s">
        <v>160</v>
      </c>
      <c r="BE1002" s="174">
        <f>IF(U1002="základní",N1002,0)</f>
        <v>0</v>
      </c>
      <c r="BF1002" s="174">
        <f>IF(U1002="snížená",N1002,0)</f>
        <v>0</v>
      </c>
      <c r="BG1002" s="174">
        <f>IF(U1002="zákl. přenesená",N1002,0)</f>
        <v>0</v>
      </c>
      <c r="BH1002" s="174">
        <f>IF(U1002="sníž. přenesená",N1002,0)</f>
        <v>0</v>
      </c>
      <c r="BI1002" s="174">
        <f>IF(U1002="nulová",N1002,0)</f>
        <v>0</v>
      </c>
      <c r="BJ1002" s="117" t="s">
        <v>83</v>
      </c>
      <c r="BK1002" s="174">
        <f>ROUND(L1002*K1002,2)</f>
        <v>0</v>
      </c>
      <c r="BL1002" s="117" t="s">
        <v>165</v>
      </c>
      <c r="BM1002" s="117" t="s">
        <v>1045</v>
      </c>
    </row>
    <row r="1003" spans="2:51" s="216" customFormat="1" ht="20.5" customHeight="1">
      <c r="B1003" s="211"/>
      <c r="C1003" s="388"/>
      <c r="D1003" s="388"/>
      <c r="E1003" s="389" t="s">
        <v>5</v>
      </c>
      <c r="F1003" s="390" t="s">
        <v>1046</v>
      </c>
      <c r="G1003" s="391"/>
      <c r="H1003" s="391"/>
      <c r="I1003" s="391"/>
      <c r="J1003" s="388"/>
      <c r="K1003" s="392" t="s">
        <v>5</v>
      </c>
      <c r="L1003" s="212"/>
      <c r="M1003" s="212"/>
      <c r="N1003" s="212"/>
      <c r="O1003" s="212"/>
      <c r="P1003" s="212"/>
      <c r="Q1003" s="212"/>
      <c r="R1003" s="215"/>
      <c r="T1003" s="217"/>
      <c r="U1003" s="212"/>
      <c r="V1003" s="212"/>
      <c r="W1003" s="212"/>
      <c r="X1003" s="212"/>
      <c r="Y1003" s="212"/>
      <c r="Z1003" s="212"/>
      <c r="AA1003" s="218"/>
      <c r="AT1003" s="219" t="s">
        <v>168</v>
      </c>
      <c r="AU1003" s="219" t="s">
        <v>114</v>
      </c>
      <c r="AV1003" s="216" t="s">
        <v>83</v>
      </c>
      <c r="AW1003" s="216" t="s">
        <v>33</v>
      </c>
      <c r="AX1003" s="216" t="s">
        <v>75</v>
      </c>
      <c r="AY1003" s="219" t="s">
        <v>160</v>
      </c>
    </row>
    <row r="1004" spans="2:51" s="225" customFormat="1" ht="20.5" customHeight="1">
      <c r="B1004" s="220"/>
      <c r="C1004" s="395"/>
      <c r="D1004" s="395"/>
      <c r="E1004" s="396" t="s">
        <v>5</v>
      </c>
      <c r="F1004" s="397" t="s">
        <v>186</v>
      </c>
      <c r="G1004" s="398"/>
      <c r="H1004" s="398"/>
      <c r="I1004" s="398"/>
      <c r="J1004" s="395"/>
      <c r="K1004" s="399">
        <v>5</v>
      </c>
      <c r="L1004" s="221"/>
      <c r="M1004" s="221"/>
      <c r="N1004" s="221"/>
      <c r="O1004" s="221"/>
      <c r="P1004" s="221"/>
      <c r="Q1004" s="221"/>
      <c r="R1004" s="224"/>
      <c r="T1004" s="226"/>
      <c r="U1004" s="221"/>
      <c r="V1004" s="221"/>
      <c r="W1004" s="221"/>
      <c r="X1004" s="221"/>
      <c r="Y1004" s="221"/>
      <c r="Z1004" s="221"/>
      <c r="AA1004" s="227"/>
      <c r="AT1004" s="228" t="s">
        <v>168</v>
      </c>
      <c r="AU1004" s="228" t="s">
        <v>114</v>
      </c>
      <c r="AV1004" s="225" t="s">
        <v>114</v>
      </c>
      <c r="AW1004" s="225" t="s">
        <v>33</v>
      </c>
      <c r="AX1004" s="225" t="s">
        <v>75</v>
      </c>
      <c r="AY1004" s="228" t="s">
        <v>160</v>
      </c>
    </row>
    <row r="1005" spans="2:51" s="234" customFormat="1" ht="20.5" customHeight="1">
      <c r="B1005" s="229"/>
      <c r="C1005" s="400"/>
      <c r="D1005" s="400"/>
      <c r="E1005" s="401" t="s">
        <v>5</v>
      </c>
      <c r="F1005" s="402" t="s">
        <v>170</v>
      </c>
      <c r="G1005" s="403"/>
      <c r="H1005" s="403"/>
      <c r="I1005" s="403"/>
      <c r="J1005" s="400"/>
      <c r="K1005" s="404">
        <v>5</v>
      </c>
      <c r="L1005" s="230"/>
      <c r="M1005" s="230"/>
      <c r="N1005" s="230"/>
      <c r="O1005" s="230"/>
      <c r="P1005" s="230"/>
      <c r="Q1005" s="230"/>
      <c r="R1005" s="233"/>
      <c r="T1005" s="235"/>
      <c r="U1005" s="230"/>
      <c r="V1005" s="230"/>
      <c r="W1005" s="230"/>
      <c r="X1005" s="230"/>
      <c r="Y1005" s="230"/>
      <c r="Z1005" s="230"/>
      <c r="AA1005" s="236"/>
      <c r="AT1005" s="237" t="s">
        <v>168</v>
      </c>
      <c r="AU1005" s="237" t="s">
        <v>114</v>
      </c>
      <c r="AV1005" s="234" t="s">
        <v>165</v>
      </c>
      <c r="AW1005" s="234" t="s">
        <v>33</v>
      </c>
      <c r="AX1005" s="234" t="s">
        <v>83</v>
      </c>
      <c r="AY1005" s="237" t="s">
        <v>160</v>
      </c>
    </row>
    <row r="1006" spans="2:65" s="126" customFormat="1" ht="28.95" customHeight="1">
      <c r="B1006" s="127"/>
      <c r="C1006" s="412" t="s">
        <v>502</v>
      </c>
      <c r="D1006" s="412" t="s">
        <v>237</v>
      </c>
      <c r="E1006" s="413" t="s">
        <v>1047</v>
      </c>
      <c r="F1006" s="414" t="s">
        <v>1048</v>
      </c>
      <c r="G1006" s="414"/>
      <c r="H1006" s="414"/>
      <c r="I1006" s="414"/>
      <c r="J1006" s="415" t="s">
        <v>363</v>
      </c>
      <c r="K1006" s="416">
        <v>2</v>
      </c>
      <c r="L1006" s="323">
        <v>0</v>
      </c>
      <c r="M1006" s="323"/>
      <c r="N1006" s="324">
        <f>ROUND(L1006*K1006,2)</f>
        <v>0</v>
      </c>
      <c r="O1006" s="318"/>
      <c r="P1006" s="318"/>
      <c r="Q1006" s="318"/>
      <c r="R1006" s="130"/>
      <c r="T1006" s="207" t="s">
        <v>5</v>
      </c>
      <c r="U1006" s="208" t="s">
        <v>40</v>
      </c>
      <c r="V1006" s="128"/>
      <c r="W1006" s="209">
        <f>V1006*K1006</f>
        <v>0</v>
      </c>
      <c r="X1006" s="209">
        <v>0.051</v>
      </c>
      <c r="Y1006" s="209">
        <f>X1006*K1006</f>
        <v>0.102</v>
      </c>
      <c r="Z1006" s="209">
        <v>0</v>
      </c>
      <c r="AA1006" s="210">
        <f>Z1006*K1006</f>
        <v>0</v>
      </c>
      <c r="AR1006" s="117" t="s">
        <v>213</v>
      </c>
      <c r="AT1006" s="117" t="s">
        <v>237</v>
      </c>
      <c r="AU1006" s="117" t="s">
        <v>114</v>
      </c>
      <c r="AY1006" s="117" t="s">
        <v>160</v>
      </c>
      <c r="BE1006" s="174">
        <f>IF(U1006="základní",N1006,0)</f>
        <v>0</v>
      </c>
      <c r="BF1006" s="174">
        <f>IF(U1006="snížená",N1006,0)</f>
        <v>0</v>
      </c>
      <c r="BG1006" s="174">
        <f>IF(U1006="zákl. přenesená",N1006,0)</f>
        <v>0</v>
      </c>
      <c r="BH1006" s="174">
        <f>IF(U1006="sníž. přenesená",N1006,0)</f>
        <v>0</v>
      </c>
      <c r="BI1006" s="174">
        <f>IF(U1006="nulová",N1006,0)</f>
        <v>0</v>
      </c>
      <c r="BJ1006" s="117" t="s">
        <v>83</v>
      </c>
      <c r="BK1006" s="174">
        <f>ROUND(L1006*K1006,2)</f>
        <v>0</v>
      </c>
      <c r="BL1006" s="117" t="s">
        <v>165</v>
      </c>
      <c r="BM1006" s="117" t="s">
        <v>1049</v>
      </c>
    </row>
    <row r="1007" spans="2:51" s="216" customFormat="1" ht="20.5" customHeight="1">
      <c r="B1007" s="211"/>
      <c r="C1007" s="388"/>
      <c r="D1007" s="388"/>
      <c r="E1007" s="389" t="s">
        <v>5</v>
      </c>
      <c r="F1007" s="390" t="s">
        <v>1050</v>
      </c>
      <c r="G1007" s="391"/>
      <c r="H1007" s="391"/>
      <c r="I1007" s="391"/>
      <c r="J1007" s="388"/>
      <c r="K1007" s="392" t="s">
        <v>5</v>
      </c>
      <c r="L1007" s="212"/>
      <c r="M1007" s="212"/>
      <c r="N1007" s="212"/>
      <c r="O1007" s="212"/>
      <c r="P1007" s="212"/>
      <c r="Q1007" s="212"/>
      <c r="R1007" s="215"/>
      <c r="T1007" s="217"/>
      <c r="U1007" s="212"/>
      <c r="V1007" s="212"/>
      <c r="W1007" s="212"/>
      <c r="X1007" s="212"/>
      <c r="Y1007" s="212"/>
      <c r="Z1007" s="212"/>
      <c r="AA1007" s="218"/>
      <c r="AT1007" s="219" t="s">
        <v>168</v>
      </c>
      <c r="AU1007" s="219" t="s">
        <v>114</v>
      </c>
      <c r="AV1007" s="216" t="s">
        <v>83</v>
      </c>
      <c r="AW1007" s="216" t="s">
        <v>33</v>
      </c>
      <c r="AX1007" s="216" t="s">
        <v>75</v>
      </c>
      <c r="AY1007" s="219" t="s">
        <v>160</v>
      </c>
    </row>
    <row r="1008" spans="2:51" s="225" customFormat="1" ht="20.5" customHeight="1">
      <c r="B1008" s="220"/>
      <c r="C1008" s="395"/>
      <c r="D1008" s="395"/>
      <c r="E1008" s="396" t="s">
        <v>5</v>
      </c>
      <c r="F1008" s="397" t="s">
        <v>114</v>
      </c>
      <c r="G1008" s="398"/>
      <c r="H1008" s="398"/>
      <c r="I1008" s="398"/>
      <c r="J1008" s="395"/>
      <c r="K1008" s="399">
        <v>2</v>
      </c>
      <c r="L1008" s="221"/>
      <c r="M1008" s="221"/>
      <c r="N1008" s="221"/>
      <c r="O1008" s="221"/>
      <c r="P1008" s="221"/>
      <c r="Q1008" s="221"/>
      <c r="R1008" s="224"/>
      <c r="T1008" s="226"/>
      <c r="U1008" s="221"/>
      <c r="V1008" s="221"/>
      <c r="W1008" s="221"/>
      <c r="X1008" s="221"/>
      <c r="Y1008" s="221"/>
      <c r="Z1008" s="221"/>
      <c r="AA1008" s="227"/>
      <c r="AT1008" s="228" t="s">
        <v>168</v>
      </c>
      <c r="AU1008" s="228" t="s">
        <v>114</v>
      </c>
      <c r="AV1008" s="225" t="s">
        <v>114</v>
      </c>
      <c r="AW1008" s="225" t="s">
        <v>33</v>
      </c>
      <c r="AX1008" s="225" t="s">
        <v>75</v>
      </c>
      <c r="AY1008" s="228" t="s">
        <v>160</v>
      </c>
    </row>
    <row r="1009" spans="2:51" s="234" customFormat="1" ht="20.5" customHeight="1">
      <c r="B1009" s="229"/>
      <c r="C1009" s="400"/>
      <c r="D1009" s="400"/>
      <c r="E1009" s="401" t="s">
        <v>5</v>
      </c>
      <c r="F1009" s="402" t="s">
        <v>170</v>
      </c>
      <c r="G1009" s="403"/>
      <c r="H1009" s="403"/>
      <c r="I1009" s="403"/>
      <c r="J1009" s="400"/>
      <c r="K1009" s="404">
        <v>2</v>
      </c>
      <c r="L1009" s="230"/>
      <c r="M1009" s="230"/>
      <c r="N1009" s="230"/>
      <c r="O1009" s="230"/>
      <c r="P1009" s="230"/>
      <c r="Q1009" s="230"/>
      <c r="R1009" s="233"/>
      <c r="T1009" s="235"/>
      <c r="U1009" s="230"/>
      <c r="V1009" s="230"/>
      <c r="W1009" s="230"/>
      <c r="X1009" s="230"/>
      <c r="Y1009" s="230"/>
      <c r="Z1009" s="230"/>
      <c r="AA1009" s="236"/>
      <c r="AT1009" s="237" t="s">
        <v>168</v>
      </c>
      <c r="AU1009" s="237" t="s">
        <v>114</v>
      </c>
      <c r="AV1009" s="234" t="s">
        <v>165</v>
      </c>
      <c r="AW1009" s="234" t="s">
        <v>33</v>
      </c>
      <c r="AX1009" s="234" t="s">
        <v>83</v>
      </c>
      <c r="AY1009" s="237" t="s">
        <v>160</v>
      </c>
    </row>
    <row r="1010" spans="2:65" s="126" customFormat="1" ht="28.95" customHeight="1">
      <c r="B1010" s="127"/>
      <c r="C1010" s="412" t="s">
        <v>510</v>
      </c>
      <c r="D1010" s="412" t="s">
        <v>237</v>
      </c>
      <c r="E1010" s="413" t="s">
        <v>1051</v>
      </c>
      <c r="F1010" s="414" t="s">
        <v>1052</v>
      </c>
      <c r="G1010" s="414"/>
      <c r="H1010" s="414"/>
      <c r="I1010" s="414"/>
      <c r="J1010" s="415" t="s">
        <v>363</v>
      </c>
      <c r="K1010" s="416">
        <v>1</v>
      </c>
      <c r="L1010" s="323">
        <v>0</v>
      </c>
      <c r="M1010" s="323"/>
      <c r="N1010" s="324">
        <f>ROUND(L1010*K1010,2)</f>
        <v>0</v>
      </c>
      <c r="O1010" s="318"/>
      <c r="P1010" s="318"/>
      <c r="Q1010" s="318"/>
      <c r="R1010" s="130"/>
      <c r="T1010" s="207" t="s">
        <v>5</v>
      </c>
      <c r="U1010" s="208" t="s">
        <v>40</v>
      </c>
      <c r="V1010" s="128"/>
      <c r="W1010" s="209">
        <f>V1010*K1010</f>
        <v>0</v>
      </c>
      <c r="X1010" s="209">
        <v>0.039</v>
      </c>
      <c r="Y1010" s="209">
        <f>X1010*K1010</f>
        <v>0.039</v>
      </c>
      <c r="Z1010" s="209">
        <v>0</v>
      </c>
      <c r="AA1010" s="210">
        <f>Z1010*K1010</f>
        <v>0</v>
      </c>
      <c r="AR1010" s="117" t="s">
        <v>213</v>
      </c>
      <c r="AT1010" s="117" t="s">
        <v>237</v>
      </c>
      <c r="AU1010" s="117" t="s">
        <v>114</v>
      </c>
      <c r="AY1010" s="117" t="s">
        <v>160</v>
      </c>
      <c r="BE1010" s="174">
        <f>IF(U1010="základní",N1010,0)</f>
        <v>0</v>
      </c>
      <c r="BF1010" s="174">
        <f>IF(U1010="snížená",N1010,0)</f>
        <v>0</v>
      </c>
      <c r="BG1010" s="174">
        <f>IF(U1010="zákl. přenesená",N1010,0)</f>
        <v>0</v>
      </c>
      <c r="BH1010" s="174">
        <f>IF(U1010="sníž. přenesená",N1010,0)</f>
        <v>0</v>
      </c>
      <c r="BI1010" s="174">
        <f>IF(U1010="nulová",N1010,0)</f>
        <v>0</v>
      </c>
      <c r="BJ1010" s="117" t="s">
        <v>83</v>
      </c>
      <c r="BK1010" s="174">
        <f>ROUND(L1010*K1010,2)</f>
        <v>0</v>
      </c>
      <c r="BL1010" s="117" t="s">
        <v>165</v>
      </c>
      <c r="BM1010" s="117" t="s">
        <v>1053</v>
      </c>
    </row>
    <row r="1011" spans="2:51" s="216" customFormat="1" ht="20.5" customHeight="1">
      <c r="B1011" s="211"/>
      <c r="C1011" s="388"/>
      <c r="D1011" s="388"/>
      <c r="E1011" s="389" t="s">
        <v>5</v>
      </c>
      <c r="F1011" s="390" t="s">
        <v>760</v>
      </c>
      <c r="G1011" s="391"/>
      <c r="H1011" s="391"/>
      <c r="I1011" s="391"/>
      <c r="J1011" s="388"/>
      <c r="K1011" s="392" t="s">
        <v>5</v>
      </c>
      <c r="L1011" s="212"/>
      <c r="M1011" s="212"/>
      <c r="N1011" s="212"/>
      <c r="O1011" s="212"/>
      <c r="P1011" s="212"/>
      <c r="Q1011" s="212"/>
      <c r="R1011" s="215"/>
      <c r="T1011" s="217"/>
      <c r="U1011" s="212"/>
      <c r="V1011" s="212"/>
      <c r="W1011" s="212"/>
      <c r="X1011" s="212"/>
      <c r="Y1011" s="212"/>
      <c r="Z1011" s="212"/>
      <c r="AA1011" s="218"/>
      <c r="AT1011" s="219" t="s">
        <v>168</v>
      </c>
      <c r="AU1011" s="219" t="s">
        <v>114</v>
      </c>
      <c r="AV1011" s="216" t="s">
        <v>83</v>
      </c>
      <c r="AW1011" s="216" t="s">
        <v>33</v>
      </c>
      <c r="AX1011" s="216" t="s">
        <v>75</v>
      </c>
      <c r="AY1011" s="219" t="s">
        <v>160</v>
      </c>
    </row>
    <row r="1012" spans="2:51" s="225" customFormat="1" ht="20.5" customHeight="1">
      <c r="B1012" s="220"/>
      <c r="C1012" s="395"/>
      <c r="D1012" s="395"/>
      <c r="E1012" s="396" t="s">
        <v>5</v>
      </c>
      <c r="F1012" s="397" t="s">
        <v>83</v>
      </c>
      <c r="G1012" s="398"/>
      <c r="H1012" s="398"/>
      <c r="I1012" s="398"/>
      <c r="J1012" s="395"/>
      <c r="K1012" s="399">
        <v>1</v>
      </c>
      <c r="L1012" s="221"/>
      <c r="M1012" s="221"/>
      <c r="N1012" s="221"/>
      <c r="O1012" s="221"/>
      <c r="P1012" s="221"/>
      <c r="Q1012" s="221"/>
      <c r="R1012" s="224"/>
      <c r="T1012" s="226"/>
      <c r="U1012" s="221"/>
      <c r="V1012" s="221"/>
      <c r="W1012" s="221"/>
      <c r="X1012" s="221"/>
      <c r="Y1012" s="221"/>
      <c r="Z1012" s="221"/>
      <c r="AA1012" s="227"/>
      <c r="AT1012" s="228" t="s">
        <v>168</v>
      </c>
      <c r="AU1012" s="228" t="s">
        <v>114</v>
      </c>
      <c r="AV1012" s="225" t="s">
        <v>114</v>
      </c>
      <c r="AW1012" s="225" t="s">
        <v>33</v>
      </c>
      <c r="AX1012" s="225" t="s">
        <v>75</v>
      </c>
      <c r="AY1012" s="228" t="s">
        <v>160</v>
      </c>
    </row>
    <row r="1013" spans="2:51" s="234" customFormat="1" ht="20.5" customHeight="1">
      <c r="B1013" s="229"/>
      <c r="C1013" s="400"/>
      <c r="D1013" s="400"/>
      <c r="E1013" s="401" t="s">
        <v>5</v>
      </c>
      <c r="F1013" s="402" t="s">
        <v>170</v>
      </c>
      <c r="G1013" s="403"/>
      <c r="H1013" s="403"/>
      <c r="I1013" s="403"/>
      <c r="J1013" s="400"/>
      <c r="K1013" s="404">
        <v>1</v>
      </c>
      <c r="L1013" s="230"/>
      <c r="M1013" s="230"/>
      <c r="N1013" s="230"/>
      <c r="O1013" s="230"/>
      <c r="P1013" s="230"/>
      <c r="Q1013" s="230"/>
      <c r="R1013" s="233"/>
      <c r="T1013" s="235"/>
      <c r="U1013" s="230"/>
      <c r="V1013" s="230"/>
      <c r="W1013" s="230"/>
      <c r="X1013" s="230"/>
      <c r="Y1013" s="230"/>
      <c r="Z1013" s="230"/>
      <c r="AA1013" s="236"/>
      <c r="AT1013" s="237" t="s">
        <v>168</v>
      </c>
      <c r="AU1013" s="237" t="s">
        <v>114</v>
      </c>
      <c r="AV1013" s="234" t="s">
        <v>165</v>
      </c>
      <c r="AW1013" s="234" t="s">
        <v>33</v>
      </c>
      <c r="AX1013" s="234" t="s">
        <v>83</v>
      </c>
      <c r="AY1013" s="237" t="s">
        <v>160</v>
      </c>
    </row>
    <row r="1014" spans="2:65" s="126" customFormat="1" ht="28.95" customHeight="1">
      <c r="B1014" s="127"/>
      <c r="C1014" s="412" t="s">
        <v>514</v>
      </c>
      <c r="D1014" s="412" t="s">
        <v>237</v>
      </c>
      <c r="E1014" s="413" t="s">
        <v>1054</v>
      </c>
      <c r="F1014" s="414" t="s">
        <v>1055</v>
      </c>
      <c r="G1014" s="414"/>
      <c r="H1014" s="414"/>
      <c r="I1014" s="414"/>
      <c r="J1014" s="415" t="s">
        <v>363</v>
      </c>
      <c r="K1014" s="416">
        <v>21</v>
      </c>
      <c r="L1014" s="323">
        <v>0</v>
      </c>
      <c r="M1014" s="323"/>
      <c r="N1014" s="324">
        <f>ROUND(L1014*K1014,2)</f>
        <v>0</v>
      </c>
      <c r="O1014" s="318"/>
      <c r="P1014" s="318"/>
      <c r="Q1014" s="318"/>
      <c r="R1014" s="130"/>
      <c r="T1014" s="207" t="s">
        <v>5</v>
      </c>
      <c r="U1014" s="208" t="s">
        <v>40</v>
      </c>
      <c r="V1014" s="128"/>
      <c r="W1014" s="209">
        <f>V1014*K1014</f>
        <v>0</v>
      </c>
      <c r="X1014" s="209">
        <v>0.002</v>
      </c>
      <c r="Y1014" s="209">
        <f>X1014*K1014</f>
        <v>0.042</v>
      </c>
      <c r="Z1014" s="209">
        <v>0</v>
      </c>
      <c r="AA1014" s="210">
        <f>Z1014*K1014</f>
        <v>0</v>
      </c>
      <c r="AR1014" s="117" t="s">
        <v>213</v>
      </c>
      <c r="AT1014" s="117" t="s">
        <v>237</v>
      </c>
      <c r="AU1014" s="117" t="s">
        <v>114</v>
      </c>
      <c r="AY1014" s="117" t="s">
        <v>160</v>
      </c>
      <c r="BE1014" s="174">
        <f>IF(U1014="základní",N1014,0)</f>
        <v>0</v>
      </c>
      <c r="BF1014" s="174">
        <f>IF(U1014="snížená",N1014,0)</f>
        <v>0</v>
      </c>
      <c r="BG1014" s="174">
        <f>IF(U1014="zákl. přenesená",N1014,0)</f>
        <v>0</v>
      </c>
      <c r="BH1014" s="174">
        <f>IF(U1014="sníž. přenesená",N1014,0)</f>
        <v>0</v>
      </c>
      <c r="BI1014" s="174">
        <f>IF(U1014="nulová",N1014,0)</f>
        <v>0</v>
      </c>
      <c r="BJ1014" s="117" t="s">
        <v>83</v>
      </c>
      <c r="BK1014" s="174">
        <f>ROUND(L1014*K1014,2)</f>
        <v>0</v>
      </c>
      <c r="BL1014" s="117" t="s">
        <v>165</v>
      </c>
      <c r="BM1014" s="117" t="s">
        <v>1056</v>
      </c>
    </row>
    <row r="1015" spans="2:51" s="225" customFormat="1" ht="20.5" customHeight="1">
      <c r="B1015" s="220"/>
      <c r="C1015" s="395"/>
      <c r="D1015" s="395"/>
      <c r="E1015" s="396" t="s">
        <v>5</v>
      </c>
      <c r="F1015" s="410" t="s">
        <v>10</v>
      </c>
      <c r="G1015" s="411"/>
      <c r="H1015" s="411"/>
      <c r="I1015" s="411"/>
      <c r="J1015" s="395"/>
      <c r="K1015" s="399">
        <v>21</v>
      </c>
      <c r="L1015" s="221"/>
      <c r="M1015" s="221"/>
      <c r="N1015" s="221"/>
      <c r="O1015" s="221"/>
      <c r="P1015" s="221"/>
      <c r="Q1015" s="221"/>
      <c r="R1015" s="224"/>
      <c r="T1015" s="226"/>
      <c r="U1015" s="221"/>
      <c r="V1015" s="221"/>
      <c r="W1015" s="221"/>
      <c r="X1015" s="221"/>
      <c r="Y1015" s="221"/>
      <c r="Z1015" s="221"/>
      <c r="AA1015" s="227"/>
      <c r="AT1015" s="228" t="s">
        <v>168</v>
      </c>
      <c r="AU1015" s="228" t="s">
        <v>114</v>
      </c>
      <c r="AV1015" s="225" t="s">
        <v>114</v>
      </c>
      <c r="AW1015" s="225" t="s">
        <v>33</v>
      </c>
      <c r="AX1015" s="225" t="s">
        <v>75</v>
      </c>
      <c r="AY1015" s="228" t="s">
        <v>160</v>
      </c>
    </row>
    <row r="1016" spans="2:51" s="234" customFormat="1" ht="20.5" customHeight="1">
      <c r="B1016" s="229"/>
      <c r="C1016" s="400"/>
      <c r="D1016" s="400"/>
      <c r="E1016" s="401" t="s">
        <v>5</v>
      </c>
      <c r="F1016" s="402" t="s">
        <v>170</v>
      </c>
      <c r="G1016" s="403"/>
      <c r="H1016" s="403"/>
      <c r="I1016" s="403"/>
      <c r="J1016" s="400"/>
      <c r="K1016" s="404">
        <v>21</v>
      </c>
      <c r="L1016" s="230"/>
      <c r="M1016" s="230"/>
      <c r="N1016" s="230"/>
      <c r="O1016" s="230"/>
      <c r="P1016" s="230"/>
      <c r="Q1016" s="230"/>
      <c r="R1016" s="233"/>
      <c r="T1016" s="235"/>
      <c r="U1016" s="230"/>
      <c r="V1016" s="230"/>
      <c r="W1016" s="230"/>
      <c r="X1016" s="230"/>
      <c r="Y1016" s="230"/>
      <c r="Z1016" s="230"/>
      <c r="AA1016" s="236"/>
      <c r="AT1016" s="237" t="s">
        <v>168</v>
      </c>
      <c r="AU1016" s="237" t="s">
        <v>114</v>
      </c>
      <c r="AV1016" s="234" t="s">
        <v>165</v>
      </c>
      <c r="AW1016" s="234" t="s">
        <v>33</v>
      </c>
      <c r="AX1016" s="234" t="s">
        <v>83</v>
      </c>
      <c r="AY1016" s="237" t="s">
        <v>160</v>
      </c>
    </row>
    <row r="1017" spans="2:65" s="126" customFormat="1" ht="28.95" customHeight="1">
      <c r="B1017" s="127"/>
      <c r="C1017" s="412" t="s">
        <v>518</v>
      </c>
      <c r="D1017" s="412" t="s">
        <v>237</v>
      </c>
      <c r="E1017" s="413" t="s">
        <v>1057</v>
      </c>
      <c r="F1017" s="414" t="s">
        <v>1058</v>
      </c>
      <c r="G1017" s="414"/>
      <c r="H1017" s="414"/>
      <c r="I1017" s="414"/>
      <c r="J1017" s="415" t="s">
        <v>363</v>
      </c>
      <c r="K1017" s="416">
        <v>11</v>
      </c>
      <c r="L1017" s="323">
        <v>0</v>
      </c>
      <c r="M1017" s="323"/>
      <c r="N1017" s="324">
        <f>ROUND(L1017*K1017,2)</f>
        <v>0</v>
      </c>
      <c r="O1017" s="318"/>
      <c r="P1017" s="318"/>
      <c r="Q1017" s="318"/>
      <c r="R1017" s="130"/>
      <c r="T1017" s="207" t="s">
        <v>5</v>
      </c>
      <c r="U1017" s="208" t="s">
        <v>40</v>
      </c>
      <c r="V1017" s="128"/>
      <c r="W1017" s="209">
        <f>V1017*K1017</f>
        <v>0</v>
      </c>
      <c r="X1017" s="209">
        <v>0.002</v>
      </c>
      <c r="Y1017" s="209">
        <f>X1017*K1017</f>
        <v>0.022</v>
      </c>
      <c r="Z1017" s="209">
        <v>0</v>
      </c>
      <c r="AA1017" s="210">
        <f>Z1017*K1017</f>
        <v>0</v>
      </c>
      <c r="AR1017" s="117" t="s">
        <v>213</v>
      </c>
      <c r="AT1017" s="117" t="s">
        <v>237</v>
      </c>
      <c r="AU1017" s="117" t="s">
        <v>114</v>
      </c>
      <c r="AY1017" s="117" t="s">
        <v>160</v>
      </c>
      <c r="BE1017" s="174">
        <f>IF(U1017="základní",N1017,0)</f>
        <v>0</v>
      </c>
      <c r="BF1017" s="174">
        <f>IF(U1017="snížená",N1017,0)</f>
        <v>0</v>
      </c>
      <c r="BG1017" s="174">
        <f>IF(U1017="zákl. přenesená",N1017,0)</f>
        <v>0</v>
      </c>
      <c r="BH1017" s="174">
        <f>IF(U1017="sníž. přenesená",N1017,0)</f>
        <v>0</v>
      </c>
      <c r="BI1017" s="174">
        <f>IF(U1017="nulová",N1017,0)</f>
        <v>0</v>
      </c>
      <c r="BJ1017" s="117" t="s">
        <v>83</v>
      </c>
      <c r="BK1017" s="174">
        <f>ROUND(L1017*K1017,2)</f>
        <v>0</v>
      </c>
      <c r="BL1017" s="117" t="s">
        <v>165</v>
      </c>
      <c r="BM1017" s="117" t="s">
        <v>1059</v>
      </c>
    </row>
    <row r="1018" spans="2:51" s="225" customFormat="1" ht="20.5" customHeight="1">
      <c r="B1018" s="220"/>
      <c r="C1018" s="395"/>
      <c r="D1018" s="395"/>
      <c r="E1018" s="396" t="s">
        <v>5</v>
      </c>
      <c r="F1018" s="410" t="s">
        <v>229</v>
      </c>
      <c r="G1018" s="411"/>
      <c r="H1018" s="411"/>
      <c r="I1018" s="411"/>
      <c r="J1018" s="395"/>
      <c r="K1018" s="399">
        <v>11</v>
      </c>
      <c r="L1018" s="221"/>
      <c r="M1018" s="221"/>
      <c r="N1018" s="221"/>
      <c r="O1018" s="221"/>
      <c r="P1018" s="221"/>
      <c r="Q1018" s="221"/>
      <c r="R1018" s="224"/>
      <c r="T1018" s="226"/>
      <c r="U1018" s="221"/>
      <c r="V1018" s="221"/>
      <c r="W1018" s="221"/>
      <c r="X1018" s="221"/>
      <c r="Y1018" s="221"/>
      <c r="Z1018" s="221"/>
      <c r="AA1018" s="227"/>
      <c r="AT1018" s="228" t="s">
        <v>168</v>
      </c>
      <c r="AU1018" s="228" t="s">
        <v>114</v>
      </c>
      <c r="AV1018" s="225" t="s">
        <v>114</v>
      </c>
      <c r="AW1018" s="225" t="s">
        <v>33</v>
      </c>
      <c r="AX1018" s="225" t="s">
        <v>75</v>
      </c>
      <c r="AY1018" s="228" t="s">
        <v>160</v>
      </c>
    </row>
    <row r="1019" spans="2:51" s="234" customFormat="1" ht="20.5" customHeight="1">
      <c r="B1019" s="229"/>
      <c r="C1019" s="400"/>
      <c r="D1019" s="400"/>
      <c r="E1019" s="401" t="s">
        <v>5</v>
      </c>
      <c r="F1019" s="402" t="s">
        <v>170</v>
      </c>
      <c r="G1019" s="403"/>
      <c r="H1019" s="403"/>
      <c r="I1019" s="403"/>
      <c r="J1019" s="400"/>
      <c r="K1019" s="404">
        <v>11</v>
      </c>
      <c r="L1019" s="230"/>
      <c r="M1019" s="230"/>
      <c r="N1019" s="230"/>
      <c r="O1019" s="230"/>
      <c r="P1019" s="230"/>
      <c r="Q1019" s="230"/>
      <c r="R1019" s="233"/>
      <c r="T1019" s="235"/>
      <c r="U1019" s="230"/>
      <c r="V1019" s="230"/>
      <c r="W1019" s="230"/>
      <c r="X1019" s="230"/>
      <c r="Y1019" s="230"/>
      <c r="Z1019" s="230"/>
      <c r="AA1019" s="236"/>
      <c r="AT1019" s="237" t="s">
        <v>168</v>
      </c>
      <c r="AU1019" s="237" t="s">
        <v>114</v>
      </c>
      <c r="AV1019" s="234" t="s">
        <v>165</v>
      </c>
      <c r="AW1019" s="234" t="s">
        <v>33</v>
      </c>
      <c r="AX1019" s="234" t="s">
        <v>83</v>
      </c>
      <c r="AY1019" s="237" t="s">
        <v>160</v>
      </c>
    </row>
    <row r="1020" spans="2:65" s="126" customFormat="1" ht="40.15" customHeight="1">
      <c r="B1020" s="127"/>
      <c r="C1020" s="383" t="s">
        <v>524</v>
      </c>
      <c r="D1020" s="383" t="s">
        <v>161</v>
      </c>
      <c r="E1020" s="384" t="s">
        <v>1060</v>
      </c>
      <c r="F1020" s="385" t="s">
        <v>1061</v>
      </c>
      <c r="G1020" s="385"/>
      <c r="H1020" s="385"/>
      <c r="I1020" s="385"/>
      <c r="J1020" s="386" t="s">
        <v>363</v>
      </c>
      <c r="K1020" s="387">
        <v>18</v>
      </c>
      <c r="L1020" s="317">
        <v>0</v>
      </c>
      <c r="M1020" s="317"/>
      <c r="N1020" s="318">
        <f>ROUND(L1020*K1020,2)</f>
        <v>0</v>
      </c>
      <c r="O1020" s="318"/>
      <c r="P1020" s="318"/>
      <c r="Q1020" s="318"/>
      <c r="R1020" s="130"/>
      <c r="T1020" s="207" t="s">
        <v>5</v>
      </c>
      <c r="U1020" s="208" t="s">
        <v>40</v>
      </c>
      <c r="V1020" s="128"/>
      <c r="W1020" s="209">
        <f>V1020*K1020</f>
        <v>0</v>
      </c>
      <c r="X1020" s="209">
        <v>0.04027</v>
      </c>
      <c r="Y1020" s="209">
        <f>X1020*K1020</f>
        <v>0.7248600000000001</v>
      </c>
      <c r="Z1020" s="209">
        <v>0</v>
      </c>
      <c r="AA1020" s="210">
        <f>Z1020*K1020</f>
        <v>0</v>
      </c>
      <c r="AR1020" s="117" t="s">
        <v>165</v>
      </c>
      <c r="AT1020" s="117" t="s">
        <v>161</v>
      </c>
      <c r="AU1020" s="117" t="s">
        <v>114</v>
      </c>
      <c r="AY1020" s="117" t="s">
        <v>160</v>
      </c>
      <c r="BE1020" s="174">
        <f>IF(U1020="základní",N1020,0)</f>
        <v>0</v>
      </c>
      <c r="BF1020" s="174">
        <f>IF(U1020="snížená",N1020,0)</f>
        <v>0</v>
      </c>
      <c r="BG1020" s="174">
        <f>IF(U1020="zákl. přenesená",N1020,0)</f>
        <v>0</v>
      </c>
      <c r="BH1020" s="174">
        <f>IF(U1020="sníž. přenesená",N1020,0)</f>
        <v>0</v>
      </c>
      <c r="BI1020" s="174">
        <f>IF(U1020="nulová",N1020,0)</f>
        <v>0</v>
      </c>
      <c r="BJ1020" s="117" t="s">
        <v>83</v>
      </c>
      <c r="BK1020" s="174">
        <f>ROUND(L1020*K1020,2)</f>
        <v>0</v>
      </c>
      <c r="BL1020" s="117" t="s">
        <v>165</v>
      </c>
      <c r="BM1020" s="117" t="s">
        <v>1062</v>
      </c>
    </row>
    <row r="1021" spans="2:65" s="126" customFormat="1" ht="28.95" customHeight="1">
      <c r="B1021" s="127"/>
      <c r="C1021" s="383" t="s">
        <v>285</v>
      </c>
      <c r="D1021" s="383" t="s">
        <v>161</v>
      </c>
      <c r="E1021" s="384" t="s">
        <v>1063</v>
      </c>
      <c r="F1021" s="385" t="s">
        <v>1064</v>
      </c>
      <c r="G1021" s="385"/>
      <c r="H1021" s="385"/>
      <c r="I1021" s="385"/>
      <c r="J1021" s="386" t="s">
        <v>412</v>
      </c>
      <c r="K1021" s="387">
        <v>1</v>
      </c>
      <c r="L1021" s="317">
        <v>0</v>
      </c>
      <c r="M1021" s="317"/>
      <c r="N1021" s="318">
        <f>ROUND(L1021*K1021,2)</f>
        <v>0</v>
      </c>
      <c r="O1021" s="318"/>
      <c r="P1021" s="318"/>
      <c r="Q1021" s="318"/>
      <c r="R1021" s="130"/>
      <c r="T1021" s="207" t="s">
        <v>5</v>
      </c>
      <c r="U1021" s="208" t="s">
        <v>40</v>
      </c>
      <c r="V1021" s="128"/>
      <c r="W1021" s="209">
        <f>V1021*K1021</f>
        <v>0</v>
      </c>
      <c r="X1021" s="209">
        <v>0</v>
      </c>
      <c r="Y1021" s="209">
        <f>X1021*K1021</f>
        <v>0</v>
      </c>
      <c r="Z1021" s="209">
        <v>0</v>
      </c>
      <c r="AA1021" s="210">
        <f>Z1021*K1021</f>
        <v>0</v>
      </c>
      <c r="AR1021" s="117" t="s">
        <v>165</v>
      </c>
      <c r="AT1021" s="117" t="s">
        <v>161</v>
      </c>
      <c r="AU1021" s="117" t="s">
        <v>114</v>
      </c>
      <c r="AY1021" s="117" t="s">
        <v>160</v>
      </c>
      <c r="BE1021" s="174">
        <f>IF(U1021="základní",N1021,0)</f>
        <v>0</v>
      </c>
      <c r="BF1021" s="174">
        <f>IF(U1021="snížená",N1021,0)</f>
        <v>0</v>
      </c>
      <c r="BG1021" s="174">
        <f>IF(U1021="zákl. přenesená",N1021,0)</f>
        <v>0</v>
      </c>
      <c r="BH1021" s="174">
        <f>IF(U1021="sníž. přenesená",N1021,0)</f>
        <v>0</v>
      </c>
      <c r="BI1021" s="174">
        <f>IF(U1021="nulová",N1021,0)</f>
        <v>0</v>
      </c>
      <c r="BJ1021" s="117" t="s">
        <v>83</v>
      </c>
      <c r="BK1021" s="174">
        <f>ROUND(L1021*K1021,2)</f>
        <v>0</v>
      </c>
      <c r="BL1021" s="117" t="s">
        <v>165</v>
      </c>
      <c r="BM1021" s="117" t="s">
        <v>1065</v>
      </c>
    </row>
    <row r="1022" spans="2:51" s="216" customFormat="1" ht="20.5" customHeight="1">
      <c r="B1022" s="211"/>
      <c r="C1022" s="388"/>
      <c r="D1022" s="388"/>
      <c r="E1022" s="389" t="s">
        <v>5</v>
      </c>
      <c r="F1022" s="390" t="s">
        <v>1066</v>
      </c>
      <c r="G1022" s="391"/>
      <c r="H1022" s="391"/>
      <c r="I1022" s="391"/>
      <c r="J1022" s="388"/>
      <c r="K1022" s="392" t="s">
        <v>5</v>
      </c>
      <c r="L1022" s="212"/>
      <c r="M1022" s="212"/>
      <c r="N1022" s="212"/>
      <c r="O1022" s="212"/>
      <c r="P1022" s="212"/>
      <c r="Q1022" s="212"/>
      <c r="R1022" s="215"/>
      <c r="T1022" s="217"/>
      <c r="U1022" s="212"/>
      <c r="V1022" s="212"/>
      <c r="W1022" s="212"/>
      <c r="X1022" s="212"/>
      <c r="Y1022" s="212"/>
      <c r="Z1022" s="212"/>
      <c r="AA1022" s="218"/>
      <c r="AT1022" s="219" t="s">
        <v>168</v>
      </c>
      <c r="AU1022" s="219" t="s">
        <v>114</v>
      </c>
      <c r="AV1022" s="216" t="s">
        <v>83</v>
      </c>
      <c r="AW1022" s="216" t="s">
        <v>33</v>
      </c>
      <c r="AX1022" s="216" t="s">
        <v>75</v>
      </c>
      <c r="AY1022" s="219" t="s">
        <v>160</v>
      </c>
    </row>
    <row r="1023" spans="2:51" s="225" customFormat="1" ht="20.5" customHeight="1">
      <c r="B1023" s="220"/>
      <c r="C1023" s="395"/>
      <c r="D1023" s="395"/>
      <c r="E1023" s="396" t="s">
        <v>5</v>
      </c>
      <c r="F1023" s="397" t="s">
        <v>83</v>
      </c>
      <c r="G1023" s="398"/>
      <c r="H1023" s="398"/>
      <c r="I1023" s="398"/>
      <c r="J1023" s="395"/>
      <c r="K1023" s="399">
        <v>1</v>
      </c>
      <c r="L1023" s="221"/>
      <c r="M1023" s="221"/>
      <c r="N1023" s="221"/>
      <c r="O1023" s="221"/>
      <c r="P1023" s="221"/>
      <c r="Q1023" s="221"/>
      <c r="R1023" s="224"/>
      <c r="T1023" s="226"/>
      <c r="U1023" s="221"/>
      <c r="V1023" s="221"/>
      <c r="W1023" s="221"/>
      <c r="X1023" s="221"/>
      <c r="Y1023" s="221"/>
      <c r="Z1023" s="221"/>
      <c r="AA1023" s="227"/>
      <c r="AT1023" s="228" t="s">
        <v>168</v>
      </c>
      <c r="AU1023" s="228" t="s">
        <v>114</v>
      </c>
      <c r="AV1023" s="225" t="s">
        <v>114</v>
      </c>
      <c r="AW1023" s="225" t="s">
        <v>33</v>
      </c>
      <c r="AX1023" s="225" t="s">
        <v>75</v>
      </c>
      <c r="AY1023" s="228" t="s">
        <v>160</v>
      </c>
    </row>
    <row r="1024" spans="2:51" s="234" customFormat="1" ht="20.5" customHeight="1">
      <c r="B1024" s="229"/>
      <c r="C1024" s="400"/>
      <c r="D1024" s="400"/>
      <c r="E1024" s="401" t="s">
        <v>5</v>
      </c>
      <c r="F1024" s="402" t="s">
        <v>170</v>
      </c>
      <c r="G1024" s="403"/>
      <c r="H1024" s="403"/>
      <c r="I1024" s="403"/>
      <c r="J1024" s="400"/>
      <c r="K1024" s="404">
        <v>1</v>
      </c>
      <c r="L1024" s="230"/>
      <c r="M1024" s="230"/>
      <c r="N1024" s="230"/>
      <c r="O1024" s="230"/>
      <c r="P1024" s="230"/>
      <c r="Q1024" s="230"/>
      <c r="R1024" s="233"/>
      <c r="T1024" s="235"/>
      <c r="U1024" s="230"/>
      <c r="V1024" s="230"/>
      <c r="W1024" s="230"/>
      <c r="X1024" s="230"/>
      <c r="Y1024" s="230"/>
      <c r="Z1024" s="230"/>
      <c r="AA1024" s="236"/>
      <c r="AT1024" s="237" t="s">
        <v>168</v>
      </c>
      <c r="AU1024" s="237" t="s">
        <v>114</v>
      </c>
      <c r="AV1024" s="234" t="s">
        <v>165</v>
      </c>
      <c r="AW1024" s="234" t="s">
        <v>33</v>
      </c>
      <c r="AX1024" s="234" t="s">
        <v>83</v>
      </c>
      <c r="AY1024" s="237" t="s">
        <v>160</v>
      </c>
    </row>
    <row r="1025" spans="2:65" s="126" customFormat="1" ht="40.15" customHeight="1">
      <c r="B1025" s="127"/>
      <c r="C1025" s="383" t="s">
        <v>536</v>
      </c>
      <c r="D1025" s="383" t="s">
        <v>161</v>
      </c>
      <c r="E1025" s="384" t="s">
        <v>1067</v>
      </c>
      <c r="F1025" s="385" t="s">
        <v>1068</v>
      </c>
      <c r="G1025" s="385"/>
      <c r="H1025" s="385"/>
      <c r="I1025" s="385"/>
      <c r="J1025" s="386" t="s">
        <v>363</v>
      </c>
      <c r="K1025" s="387">
        <v>8</v>
      </c>
      <c r="L1025" s="317">
        <v>0</v>
      </c>
      <c r="M1025" s="317"/>
      <c r="N1025" s="318">
        <f>ROUND(L1025*K1025,2)</f>
        <v>0</v>
      </c>
      <c r="O1025" s="318"/>
      <c r="P1025" s="318"/>
      <c r="Q1025" s="318"/>
      <c r="R1025" s="130"/>
      <c r="T1025" s="207" t="s">
        <v>5</v>
      </c>
      <c r="U1025" s="208" t="s">
        <v>40</v>
      </c>
      <c r="V1025" s="128"/>
      <c r="W1025" s="209">
        <f>V1025*K1025</f>
        <v>0</v>
      </c>
      <c r="X1025" s="209">
        <v>0.00702</v>
      </c>
      <c r="Y1025" s="209">
        <f>X1025*K1025</f>
        <v>0.05616</v>
      </c>
      <c r="Z1025" s="209">
        <v>0</v>
      </c>
      <c r="AA1025" s="210">
        <f>Z1025*K1025</f>
        <v>0</v>
      </c>
      <c r="AR1025" s="117" t="s">
        <v>165</v>
      </c>
      <c r="AT1025" s="117" t="s">
        <v>161</v>
      </c>
      <c r="AU1025" s="117" t="s">
        <v>114</v>
      </c>
      <c r="AY1025" s="117" t="s">
        <v>160</v>
      </c>
      <c r="BE1025" s="174">
        <f>IF(U1025="základní",N1025,0)</f>
        <v>0</v>
      </c>
      <c r="BF1025" s="174">
        <f>IF(U1025="snížená",N1025,0)</f>
        <v>0</v>
      </c>
      <c r="BG1025" s="174">
        <f>IF(U1025="zákl. přenesená",N1025,0)</f>
        <v>0</v>
      </c>
      <c r="BH1025" s="174">
        <f>IF(U1025="sníž. přenesená",N1025,0)</f>
        <v>0</v>
      </c>
      <c r="BI1025" s="174">
        <f>IF(U1025="nulová",N1025,0)</f>
        <v>0</v>
      </c>
      <c r="BJ1025" s="117" t="s">
        <v>83</v>
      </c>
      <c r="BK1025" s="174">
        <f>ROUND(L1025*K1025,2)</f>
        <v>0</v>
      </c>
      <c r="BL1025" s="117" t="s">
        <v>165</v>
      </c>
      <c r="BM1025" s="117" t="s">
        <v>1069</v>
      </c>
    </row>
    <row r="1026" spans="2:51" s="216" customFormat="1" ht="20.5" customHeight="1">
      <c r="B1026" s="211"/>
      <c r="C1026" s="388"/>
      <c r="D1026" s="388"/>
      <c r="E1026" s="389" t="s">
        <v>5</v>
      </c>
      <c r="F1026" s="390" t="s">
        <v>1005</v>
      </c>
      <c r="G1026" s="391"/>
      <c r="H1026" s="391"/>
      <c r="I1026" s="391"/>
      <c r="J1026" s="388"/>
      <c r="K1026" s="392" t="s">
        <v>5</v>
      </c>
      <c r="L1026" s="212"/>
      <c r="M1026" s="212"/>
      <c r="N1026" s="212"/>
      <c r="O1026" s="212"/>
      <c r="P1026" s="212"/>
      <c r="Q1026" s="212"/>
      <c r="R1026" s="215"/>
      <c r="T1026" s="217"/>
      <c r="U1026" s="212"/>
      <c r="V1026" s="212"/>
      <c r="W1026" s="212"/>
      <c r="X1026" s="212"/>
      <c r="Y1026" s="212"/>
      <c r="Z1026" s="212"/>
      <c r="AA1026" s="218"/>
      <c r="AT1026" s="219" t="s">
        <v>168</v>
      </c>
      <c r="AU1026" s="219" t="s">
        <v>114</v>
      </c>
      <c r="AV1026" s="216" t="s">
        <v>83</v>
      </c>
      <c r="AW1026" s="216" t="s">
        <v>33</v>
      </c>
      <c r="AX1026" s="216" t="s">
        <v>75</v>
      </c>
      <c r="AY1026" s="219" t="s">
        <v>160</v>
      </c>
    </row>
    <row r="1027" spans="2:51" s="225" customFormat="1" ht="20.5" customHeight="1">
      <c r="B1027" s="220"/>
      <c r="C1027" s="395"/>
      <c r="D1027" s="395"/>
      <c r="E1027" s="396" t="s">
        <v>5</v>
      </c>
      <c r="F1027" s="397" t="s">
        <v>200</v>
      </c>
      <c r="G1027" s="398"/>
      <c r="H1027" s="398"/>
      <c r="I1027" s="398"/>
      <c r="J1027" s="395"/>
      <c r="K1027" s="399">
        <v>6</v>
      </c>
      <c r="L1027" s="221"/>
      <c r="M1027" s="221"/>
      <c r="N1027" s="221"/>
      <c r="O1027" s="221"/>
      <c r="P1027" s="221"/>
      <c r="Q1027" s="221"/>
      <c r="R1027" s="224"/>
      <c r="T1027" s="226"/>
      <c r="U1027" s="221"/>
      <c r="V1027" s="221"/>
      <c r="W1027" s="221"/>
      <c r="X1027" s="221"/>
      <c r="Y1027" s="221"/>
      <c r="Z1027" s="221"/>
      <c r="AA1027" s="227"/>
      <c r="AT1027" s="228" t="s">
        <v>168</v>
      </c>
      <c r="AU1027" s="228" t="s">
        <v>114</v>
      </c>
      <c r="AV1027" s="225" t="s">
        <v>114</v>
      </c>
      <c r="AW1027" s="225" t="s">
        <v>33</v>
      </c>
      <c r="AX1027" s="225" t="s">
        <v>75</v>
      </c>
      <c r="AY1027" s="228" t="s">
        <v>160</v>
      </c>
    </row>
    <row r="1028" spans="2:51" s="243" customFormat="1" ht="20.5" customHeight="1">
      <c r="B1028" s="238"/>
      <c r="C1028" s="405"/>
      <c r="D1028" s="405"/>
      <c r="E1028" s="406" t="s">
        <v>5</v>
      </c>
      <c r="F1028" s="407" t="s">
        <v>197</v>
      </c>
      <c r="G1028" s="408"/>
      <c r="H1028" s="408"/>
      <c r="I1028" s="408"/>
      <c r="J1028" s="405"/>
      <c r="K1028" s="409">
        <v>6</v>
      </c>
      <c r="L1028" s="239"/>
      <c r="M1028" s="239"/>
      <c r="N1028" s="239"/>
      <c r="O1028" s="239"/>
      <c r="P1028" s="239"/>
      <c r="Q1028" s="239"/>
      <c r="R1028" s="242"/>
      <c r="T1028" s="244"/>
      <c r="U1028" s="239"/>
      <c r="V1028" s="239"/>
      <c r="W1028" s="239"/>
      <c r="X1028" s="239"/>
      <c r="Y1028" s="239"/>
      <c r="Z1028" s="239"/>
      <c r="AA1028" s="245"/>
      <c r="AT1028" s="246" t="s">
        <v>168</v>
      </c>
      <c r="AU1028" s="246" t="s">
        <v>114</v>
      </c>
      <c r="AV1028" s="243" t="s">
        <v>175</v>
      </c>
      <c r="AW1028" s="243" t="s">
        <v>33</v>
      </c>
      <c r="AX1028" s="243" t="s">
        <v>75</v>
      </c>
      <c r="AY1028" s="246" t="s">
        <v>160</v>
      </c>
    </row>
    <row r="1029" spans="2:51" s="216" customFormat="1" ht="20.5" customHeight="1">
      <c r="B1029" s="211"/>
      <c r="C1029" s="388"/>
      <c r="D1029" s="388"/>
      <c r="E1029" s="389" t="s">
        <v>5</v>
      </c>
      <c r="F1029" s="393" t="s">
        <v>1006</v>
      </c>
      <c r="G1029" s="394"/>
      <c r="H1029" s="394"/>
      <c r="I1029" s="394"/>
      <c r="J1029" s="388"/>
      <c r="K1029" s="392" t="s">
        <v>5</v>
      </c>
      <c r="L1029" s="212"/>
      <c r="M1029" s="212"/>
      <c r="N1029" s="212"/>
      <c r="O1029" s="212"/>
      <c r="P1029" s="212"/>
      <c r="Q1029" s="212"/>
      <c r="R1029" s="215"/>
      <c r="T1029" s="217"/>
      <c r="U1029" s="212"/>
      <c r="V1029" s="212"/>
      <c r="W1029" s="212"/>
      <c r="X1029" s="212"/>
      <c r="Y1029" s="212"/>
      <c r="Z1029" s="212"/>
      <c r="AA1029" s="218"/>
      <c r="AT1029" s="219" t="s">
        <v>168</v>
      </c>
      <c r="AU1029" s="219" t="s">
        <v>114</v>
      </c>
      <c r="AV1029" s="216" t="s">
        <v>83</v>
      </c>
      <c r="AW1029" s="216" t="s">
        <v>33</v>
      </c>
      <c r="AX1029" s="216" t="s">
        <v>75</v>
      </c>
      <c r="AY1029" s="219" t="s">
        <v>160</v>
      </c>
    </row>
    <row r="1030" spans="2:51" s="225" customFormat="1" ht="20.5" customHeight="1">
      <c r="B1030" s="220"/>
      <c r="C1030" s="395"/>
      <c r="D1030" s="395"/>
      <c r="E1030" s="396" t="s">
        <v>5</v>
      </c>
      <c r="F1030" s="397" t="s">
        <v>83</v>
      </c>
      <c r="G1030" s="398"/>
      <c r="H1030" s="398"/>
      <c r="I1030" s="398"/>
      <c r="J1030" s="395"/>
      <c r="K1030" s="399">
        <v>1</v>
      </c>
      <c r="L1030" s="221"/>
      <c r="M1030" s="221"/>
      <c r="N1030" s="221"/>
      <c r="O1030" s="221"/>
      <c r="P1030" s="221"/>
      <c r="Q1030" s="221"/>
      <c r="R1030" s="224"/>
      <c r="T1030" s="226"/>
      <c r="U1030" s="221"/>
      <c r="V1030" s="221"/>
      <c r="W1030" s="221"/>
      <c r="X1030" s="221"/>
      <c r="Y1030" s="221"/>
      <c r="Z1030" s="221"/>
      <c r="AA1030" s="227"/>
      <c r="AT1030" s="228" t="s">
        <v>168</v>
      </c>
      <c r="AU1030" s="228" t="s">
        <v>114</v>
      </c>
      <c r="AV1030" s="225" t="s">
        <v>114</v>
      </c>
      <c r="AW1030" s="225" t="s">
        <v>33</v>
      </c>
      <c r="AX1030" s="225" t="s">
        <v>75</v>
      </c>
      <c r="AY1030" s="228" t="s">
        <v>160</v>
      </c>
    </row>
    <row r="1031" spans="2:51" s="243" customFormat="1" ht="20.5" customHeight="1">
      <c r="B1031" s="238"/>
      <c r="C1031" s="405"/>
      <c r="D1031" s="405"/>
      <c r="E1031" s="406" t="s">
        <v>5</v>
      </c>
      <c r="F1031" s="407" t="s">
        <v>197</v>
      </c>
      <c r="G1031" s="408"/>
      <c r="H1031" s="408"/>
      <c r="I1031" s="408"/>
      <c r="J1031" s="405"/>
      <c r="K1031" s="409">
        <v>1</v>
      </c>
      <c r="L1031" s="239"/>
      <c r="M1031" s="239"/>
      <c r="N1031" s="239"/>
      <c r="O1031" s="239"/>
      <c r="P1031" s="239"/>
      <c r="Q1031" s="239"/>
      <c r="R1031" s="242"/>
      <c r="T1031" s="244"/>
      <c r="U1031" s="239"/>
      <c r="V1031" s="239"/>
      <c r="W1031" s="239"/>
      <c r="X1031" s="239"/>
      <c r="Y1031" s="239"/>
      <c r="Z1031" s="239"/>
      <c r="AA1031" s="245"/>
      <c r="AT1031" s="246" t="s">
        <v>168</v>
      </c>
      <c r="AU1031" s="246" t="s">
        <v>114</v>
      </c>
      <c r="AV1031" s="243" t="s">
        <v>175</v>
      </c>
      <c r="AW1031" s="243" t="s">
        <v>33</v>
      </c>
      <c r="AX1031" s="243" t="s">
        <v>75</v>
      </c>
      <c r="AY1031" s="246" t="s">
        <v>160</v>
      </c>
    </row>
    <row r="1032" spans="2:51" s="216" customFormat="1" ht="20.5" customHeight="1">
      <c r="B1032" s="211"/>
      <c r="C1032" s="388"/>
      <c r="D1032" s="388"/>
      <c r="E1032" s="389" t="s">
        <v>5</v>
      </c>
      <c r="F1032" s="393" t="s">
        <v>1007</v>
      </c>
      <c r="G1032" s="394"/>
      <c r="H1032" s="394"/>
      <c r="I1032" s="394"/>
      <c r="J1032" s="388"/>
      <c r="K1032" s="392" t="s">
        <v>5</v>
      </c>
      <c r="L1032" s="212"/>
      <c r="M1032" s="212"/>
      <c r="N1032" s="212"/>
      <c r="O1032" s="212"/>
      <c r="P1032" s="212"/>
      <c r="Q1032" s="212"/>
      <c r="R1032" s="215"/>
      <c r="T1032" s="217"/>
      <c r="U1032" s="212"/>
      <c r="V1032" s="212"/>
      <c r="W1032" s="212"/>
      <c r="X1032" s="212"/>
      <c r="Y1032" s="212"/>
      <c r="Z1032" s="212"/>
      <c r="AA1032" s="218"/>
      <c r="AT1032" s="219" t="s">
        <v>168</v>
      </c>
      <c r="AU1032" s="219" t="s">
        <v>114</v>
      </c>
      <c r="AV1032" s="216" t="s">
        <v>83</v>
      </c>
      <c r="AW1032" s="216" t="s">
        <v>33</v>
      </c>
      <c r="AX1032" s="216" t="s">
        <v>75</v>
      </c>
      <c r="AY1032" s="219" t="s">
        <v>160</v>
      </c>
    </row>
    <row r="1033" spans="2:51" s="225" customFormat="1" ht="20.5" customHeight="1">
      <c r="B1033" s="220"/>
      <c r="C1033" s="395"/>
      <c r="D1033" s="395"/>
      <c r="E1033" s="396" t="s">
        <v>5</v>
      </c>
      <c r="F1033" s="397" t="s">
        <v>83</v>
      </c>
      <c r="G1033" s="398"/>
      <c r="H1033" s="398"/>
      <c r="I1033" s="398"/>
      <c r="J1033" s="395"/>
      <c r="K1033" s="399">
        <v>1</v>
      </c>
      <c r="L1033" s="221"/>
      <c r="M1033" s="221"/>
      <c r="N1033" s="221"/>
      <c r="O1033" s="221"/>
      <c r="P1033" s="221"/>
      <c r="Q1033" s="221"/>
      <c r="R1033" s="224"/>
      <c r="T1033" s="226"/>
      <c r="U1033" s="221"/>
      <c r="V1033" s="221"/>
      <c r="W1033" s="221"/>
      <c r="X1033" s="221"/>
      <c r="Y1033" s="221"/>
      <c r="Z1033" s="221"/>
      <c r="AA1033" s="227"/>
      <c r="AT1033" s="228" t="s">
        <v>168</v>
      </c>
      <c r="AU1033" s="228" t="s">
        <v>114</v>
      </c>
      <c r="AV1033" s="225" t="s">
        <v>114</v>
      </c>
      <c r="AW1033" s="225" t="s">
        <v>33</v>
      </c>
      <c r="AX1033" s="225" t="s">
        <v>75</v>
      </c>
      <c r="AY1033" s="228" t="s">
        <v>160</v>
      </c>
    </row>
    <row r="1034" spans="2:51" s="243" customFormat="1" ht="20.5" customHeight="1">
      <c r="B1034" s="238"/>
      <c r="C1034" s="405"/>
      <c r="D1034" s="405"/>
      <c r="E1034" s="406" t="s">
        <v>5</v>
      </c>
      <c r="F1034" s="407" t="s">
        <v>197</v>
      </c>
      <c r="G1034" s="408"/>
      <c r="H1034" s="408"/>
      <c r="I1034" s="408"/>
      <c r="J1034" s="405"/>
      <c r="K1034" s="409">
        <v>1</v>
      </c>
      <c r="L1034" s="239"/>
      <c r="M1034" s="239"/>
      <c r="N1034" s="239"/>
      <c r="O1034" s="239"/>
      <c r="P1034" s="239"/>
      <c r="Q1034" s="239"/>
      <c r="R1034" s="242"/>
      <c r="T1034" s="244"/>
      <c r="U1034" s="239"/>
      <c r="V1034" s="239"/>
      <c r="W1034" s="239"/>
      <c r="X1034" s="239"/>
      <c r="Y1034" s="239"/>
      <c r="Z1034" s="239"/>
      <c r="AA1034" s="245"/>
      <c r="AT1034" s="246" t="s">
        <v>168</v>
      </c>
      <c r="AU1034" s="246" t="s">
        <v>114</v>
      </c>
      <c r="AV1034" s="243" t="s">
        <v>175</v>
      </c>
      <c r="AW1034" s="243" t="s">
        <v>33</v>
      </c>
      <c r="AX1034" s="243" t="s">
        <v>75</v>
      </c>
      <c r="AY1034" s="246" t="s">
        <v>160</v>
      </c>
    </row>
    <row r="1035" spans="2:51" s="234" customFormat="1" ht="20.5" customHeight="1">
      <c r="B1035" s="229"/>
      <c r="C1035" s="400"/>
      <c r="D1035" s="400"/>
      <c r="E1035" s="401" t="s">
        <v>5</v>
      </c>
      <c r="F1035" s="402" t="s">
        <v>170</v>
      </c>
      <c r="G1035" s="403"/>
      <c r="H1035" s="403"/>
      <c r="I1035" s="403"/>
      <c r="J1035" s="400"/>
      <c r="K1035" s="404">
        <v>8</v>
      </c>
      <c r="L1035" s="230"/>
      <c r="M1035" s="230"/>
      <c r="N1035" s="230"/>
      <c r="O1035" s="230"/>
      <c r="P1035" s="230"/>
      <c r="Q1035" s="230"/>
      <c r="R1035" s="233"/>
      <c r="T1035" s="235"/>
      <c r="U1035" s="230"/>
      <c r="V1035" s="230"/>
      <c r="W1035" s="230"/>
      <c r="X1035" s="230"/>
      <c r="Y1035" s="230"/>
      <c r="Z1035" s="230"/>
      <c r="AA1035" s="236"/>
      <c r="AT1035" s="237" t="s">
        <v>168</v>
      </c>
      <c r="AU1035" s="237" t="s">
        <v>114</v>
      </c>
      <c r="AV1035" s="234" t="s">
        <v>165</v>
      </c>
      <c r="AW1035" s="234" t="s">
        <v>33</v>
      </c>
      <c r="AX1035" s="234" t="s">
        <v>83</v>
      </c>
      <c r="AY1035" s="237" t="s">
        <v>160</v>
      </c>
    </row>
    <row r="1036" spans="2:65" s="126" customFormat="1" ht="28.95" customHeight="1">
      <c r="B1036" s="127"/>
      <c r="C1036" s="412" t="s">
        <v>542</v>
      </c>
      <c r="D1036" s="412" t="s">
        <v>237</v>
      </c>
      <c r="E1036" s="413" t="s">
        <v>1070</v>
      </c>
      <c r="F1036" s="414" t="s">
        <v>1071</v>
      </c>
      <c r="G1036" s="414"/>
      <c r="H1036" s="414"/>
      <c r="I1036" s="414"/>
      <c r="J1036" s="415" t="s">
        <v>363</v>
      </c>
      <c r="K1036" s="416">
        <v>8</v>
      </c>
      <c r="L1036" s="323">
        <v>0</v>
      </c>
      <c r="M1036" s="323"/>
      <c r="N1036" s="324">
        <f>ROUND(L1036*K1036,2)</f>
        <v>0</v>
      </c>
      <c r="O1036" s="318"/>
      <c r="P1036" s="318"/>
      <c r="Q1036" s="318"/>
      <c r="R1036" s="130"/>
      <c r="T1036" s="207" t="s">
        <v>5</v>
      </c>
      <c r="U1036" s="208" t="s">
        <v>40</v>
      </c>
      <c r="V1036" s="128"/>
      <c r="W1036" s="209">
        <f>V1036*K1036</f>
        <v>0</v>
      </c>
      <c r="X1036" s="209">
        <v>0.102</v>
      </c>
      <c r="Y1036" s="209">
        <f>X1036*K1036</f>
        <v>0.816</v>
      </c>
      <c r="Z1036" s="209">
        <v>0</v>
      </c>
      <c r="AA1036" s="210">
        <f>Z1036*K1036</f>
        <v>0</v>
      </c>
      <c r="AR1036" s="117" t="s">
        <v>213</v>
      </c>
      <c r="AT1036" s="117" t="s">
        <v>237</v>
      </c>
      <c r="AU1036" s="117" t="s">
        <v>114</v>
      </c>
      <c r="AY1036" s="117" t="s">
        <v>160</v>
      </c>
      <c r="BE1036" s="174">
        <f>IF(U1036="základní",N1036,0)</f>
        <v>0</v>
      </c>
      <c r="BF1036" s="174">
        <f>IF(U1036="snížená",N1036,0)</f>
        <v>0</v>
      </c>
      <c r="BG1036" s="174">
        <f>IF(U1036="zákl. přenesená",N1036,0)</f>
        <v>0</v>
      </c>
      <c r="BH1036" s="174">
        <f>IF(U1036="sníž. přenesená",N1036,0)</f>
        <v>0</v>
      </c>
      <c r="BI1036" s="174">
        <f>IF(U1036="nulová",N1036,0)</f>
        <v>0</v>
      </c>
      <c r="BJ1036" s="117" t="s">
        <v>83</v>
      </c>
      <c r="BK1036" s="174">
        <f>ROUND(L1036*K1036,2)</f>
        <v>0</v>
      </c>
      <c r="BL1036" s="117" t="s">
        <v>165</v>
      </c>
      <c r="BM1036" s="117" t="s">
        <v>1072</v>
      </c>
    </row>
    <row r="1037" spans="2:65" s="126" customFormat="1" ht="40.15" customHeight="1">
      <c r="B1037" s="127"/>
      <c r="C1037" s="383" t="s">
        <v>546</v>
      </c>
      <c r="D1037" s="383" t="s">
        <v>161</v>
      </c>
      <c r="E1037" s="384" t="s">
        <v>1073</v>
      </c>
      <c r="F1037" s="385" t="s">
        <v>1074</v>
      </c>
      <c r="G1037" s="385"/>
      <c r="H1037" s="385"/>
      <c r="I1037" s="385"/>
      <c r="J1037" s="386" t="s">
        <v>178</v>
      </c>
      <c r="K1037" s="387">
        <v>10.55</v>
      </c>
      <c r="L1037" s="317">
        <v>0</v>
      </c>
      <c r="M1037" s="317"/>
      <c r="N1037" s="318">
        <f>ROUND(L1037*K1037,2)</f>
        <v>0</v>
      </c>
      <c r="O1037" s="318"/>
      <c r="P1037" s="318"/>
      <c r="Q1037" s="318"/>
      <c r="R1037" s="130"/>
      <c r="T1037" s="207" t="s">
        <v>5</v>
      </c>
      <c r="U1037" s="208" t="s">
        <v>40</v>
      </c>
      <c r="V1037" s="128"/>
      <c r="W1037" s="209">
        <f>V1037*K1037</f>
        <v>0</v>
      </c>
      <c r="X1037" s="209">
        <v>0</v>
      </c>
      <c r="Y1037" s="209">
        <f>X1037*K1037</f>
        <v>0</v>
      </c>
      <c r="Z1037" s="209">
        <v>0</v>
      </c>
      <c r="AA1037" s="210">
        <f>Z1037*K1037</f>
        <v>0</v>
      </c>
      <c r="AR1037" s="117" t="s">
        <v>165</v>
      </c>
      <c r="AT1037" s="117" t="s">
        <v>161</v>
      </c>
      <c r="AU1037" s="117" t="s">
        <v>114</v>
      </c>
      <c r="AY1037" s="117" t="s">
        <v>160</v>
      </c>
      <c r="BE1037" s="174">
        <f>IF(U1037="základní",N1037,0)</f>
        <v>0</v>
      </c>
      <c r="BF1037" s="174">
        <f>IF(U1037="snížená",N1037,0)</f>
        <v>0</v>
      </c>
      <c r="BG1037" s="174">
        <f>IF(U1037="zákl. přenesená",N1037,0)</f>
        <v>0</v>
      </c>
      <c r="BH1037" s="174">
        <f>IF(U1037="sníž. přenesená",N1037,0)</f>
        <v>0</v>
      </c>
      <c r="BI1037" s="174">
        <f>IF(U1037="nulová",N1037,0)</f>
        <v>0</v>
      </c>
      <c r="BJ1037" s="117" t="s">
        <v>83</v>
      </c>
      <c r="BK1037" s="174">
        <f>ROUND(L1037*K1037,2)</f>
        <v>0</v>
      </c>
      <c r="BL1037" s="117" t="s">
        <v>165</v>
      </c>
      <c r="BM1037" s="117" t="s">
        <v>1075</v>
      </c>
    </row>
    <row r="1038" spans="2:51" s="216" customFormat="1" ht="20.5" customHeight="1">
      <c r="B1038" s="211"/>
      <c r="C1038" s="388"/>
      <c r="D1038" s="388"/>
      <c r="E1038" s="389" t="s">
        <v>5</v>
      </c>
      <c r="F1038" s="390" t="s">
        <v>885</v>
      </c>
      <c r="G1038" s="391"/>
      <c r="H1038" s="391"/>
      <c r="I1038" s="391"/>
      <c r="J1038" s="388"/>
      <c r="K1038" s="392" t="s">
        <v>5</v>
      </c>
      <c r="L1038" s="212"/>
      <c r="M1038" s="212"/>
      <c r="N1038" s="212"/>
      <c r="O1038" s="212"/>
      <c r="P1038" s="212"/>
      <c r="Q1038" s="212"/>
      <c r="R1038" s="215"/>
      <c r="T1038" s="217"/>
      <c r="U1038" s="212"/>
      <c r="V1038" s="212"/>
      <c r="W1038" s="212"/>
      <c r="X1038" s="212"/>
      <c r="Y1038" s="212"/>
      <c r="Z1038" s="212"/>
      <c r="AA1038" s="218"/>
      <c r="AT1038" s="219" t="s">
        <v>168</v>
      </c>
      <c r="AU1038" s="219" t="s">
        <v>114</v>
      </c>
      <c r="AV1038" s="216" t="s">
        <v>83</v>
      </c>
      <c r="AW1038" s="216" t="s">
        <v>33</v>
      </c>
      <c r="AX1038" s="216" t="s">
        <v>75</v>
      </c>
      <c r="AY1038" s="219" t="s">
        <v>160</v>
      </c>
    </row>
    <row r="1039" spans="2:51" s="216" customFormat="1" ht="20.5" customHeight="1">
      <c r="B1039" s="211"/>
      <c r="C1039" s="388"/>
      <c r="D1039" s="388"/>
      <c r="E1039" s="389" t="s">
        <v>5</v>
      </c>
      <c r="F1039" s="393" t="s">
        <v>886</v>
      </c>
      <c r="G1039" s="394"/>
      <c r="H1039" s="394"/>
      <c r="I1039" s="394"/>
      <c r="J1039" s="388"/>
      <c r="K1039" s="392" t="s">
        <v>5</v>
      </c>
      <c r="L1039" s="212"/>
      <c r="M1039" s="212"/>
      <c r="N1039" s="212"/>
      <c r="O1039" s="212"/>
      <c r="P1039" s="212"/>
      <c r="Q1039" s="212"/>
      <c r="R1039" s="215"/>
      <c r="T1039" s="217"/>
      <c r="U1039" s="212"/>
      <c r="V1039" s="212"/>
      <c r="W1039" s="212"/>
      <c r="X1039" s="212"/>
      <c r="Y1039" s="212"/>
      <c r="Z1039" s="212"/>
      <c r="AA1039" s="218"/>
      <c r="AT1039" s="219" t="s">
        <v>168</v>
      </c>
      <c r="AU1039" s="219" t="s">
        <v>114</v>
      </c>
      <c r="AV1039" s="216" t="s">
        <v>83</v>
      </c>
      <c r="AW1039" s="216" t="s">
        <v>33</v>
      </c>
      <c r="AX1039" s="216" t="s">
        <v>75</v>
      </c>
      <c r="AY1039" s="219" t="s">
        <v>160</v>
      </c>
    </row>
    <row r="1040" spans="2:51" s="225" customFormat="1" ht="20.5" customHeight="1">
      <c r="B1040" s="220"/>
      <c r="C1040" s="395"/>
      <c r="D1040" s="395"/>
      <c r="E1040" s="396" t="s">
        <v>5</v>
      </c>
      <c r="F1040" s="397" t="s">
        <v>1076</v>
      </c>
      <c r="G1040" s="398"/>
      <c r="H1040" s="398"/>
      <c r="I1040" s="398"/>
      <c r="J1040" s="395"/>
      <c r="K1040" s="399">
        <v>5.6</v>
      </c>
      <c r="L1040" s="221"/>
      <c r="M1040" s="221"/>
      <c r="N1040" s="221"/>
      <c r="O1040" s="221"/>
      <c r="P1040" s="221"/>
      <c r="Q1040" s="221"/>
      <c r="R1040" s="224"/>
      <c r="T1040" s="226"/>
      <c r="U1040" s="221"/>
      <c r="V1040" s="221"/>
      <c r="W1040" s="221"/>
      <c r="X1040" s="221"/>
      <c r="Y1040" s="221"/>
      <c r="Z1040" s="221"/>
      <c r="AA1040" s="227"/>
      <c r="AT1040" s="228" t="s">
        <v>168</v>
      </c>
      <c r="AU1040" s="228" t="s">
        <v>114</v>
      </c>
      <c r="AV1040" s="225" t="s">
        <v>114</v>
      </c>
      <c r="AW1040" s="225" t="s">
        <v>33</v>
      </c>
      <c r="AX1040" s="225" t="s">
        <v>75</v>
      </c>
      <c r="AY1040" s="228" t="s">
        <v>160</v>
      </c>
    </row>
    <row r="1041" spans="2:51" s="225" customFormat="1" ht="20.5" customHeight="1">
      <c r="B1041" s="220"/>
      <c r="C1041" s="395"/>
      <c r="D1041" s="395"/>
      <c r="E1041" s="396" t="s">
        <v>5</v>
      </c>
      <c r="F1041" s="397" t="s">
        <v>1077</v>
      </c>
      <c r="G1041" s="398"/>
      <c r="H1041" s="398"/>
      <c r="I1041" s="398"/>
      <c r="J1041" s="395"/>
      <c r="K1041" s="399">
        <v>2.15</v>
      </c>
      <c r="L1041" s="221"/>
      <c r="M1041" s="221"/>
      <c r="N1041" s="221"/>
      <c r="O1041" s="221"/>
      <c r="P1041" s="221"/>
      <c r="Q1041" s="221"/>
      <c r="R1041" s="224"/>
      <c r="T1041" s="226"/>
      <c r="U1041" s="221"/>
      <c r="V1041" s="221"/>
      <c r="W1041" s="221"/>
      <c r="X1041" s="221"/>
      <c r="Y1041" s="221"/>
      <c r="Z1041" s="221"/>
      <c r="AA1041" s="227"/>
      <c r="AT1041" s="228" t="s">
        <v>168</v>
      </c>
      <c r="AU1041" s="228" t="s">
        <v>114</v>
      </c>
      <c r="AV1041" s="225" t="s">
        <v>114</v>
      </c>
      <c r="AW1041" s="225" t="s">
        <v>33</v>
      </c>
      <c r="AX1041" s="225" t="s">
        <v>75</v>
      </c>
      <c r="AY1041" s="228" t="s">
        <v>160</v>
      </c>
    </row>
    <row r="1042" spans="2:51" s="216" customFormat="1" ht="20.5" customHeight="1">
      <c r="B1042" s="211"/>
      <c r="C1042" s="388"/>
      <c r="D1042" s="388"/>
      <c r="E1042" s="389" t="s">
        <v>5</v>
      </c>
      <c r="F1042" s="393" t="s">
        <v>889</v>
      </c>
      <c r="G1042" s="394"/>
      <c r="H1042" s="394"/>
      <c r="I1042" s="394"/>
      <c r="J1042" s="388"/>
      <c r="K1042" s="392" t="s">
        <v>5</v>
      </c>
      <c r="L1042" s="212"/>
      <c r="M1042" s="212"/>
      <c r="N1042" s="212"/>
      <c r="O1042" s="212"/>
      <c r="P1042" s="212"/>
      <c r="Q1042" s="212"/>
      <c r="R1042" s="215"/>
      <c r="T1042" s="217"/>
      <c r="U1042" s="212"/>
      <c r="V1042" s="212"/>
      <c r="W1042" s="212"/>
      <c r="X1042" s="212"/>
      <c r="Y1042" s="212"/>
      <c r="Z1042" s="212"/>
      <c r="AA1042" s="218"/>
      <c r="AT1042" s="219" t="s">
        <v>168</v>
      </c>
      <c r="AU1042" s="219" t="s">
        <v>114</v>
      </c>
      <c r="AV1042" s="216" t="s">
        <v>83</v>
      </c>
      <c r="AW1042" s="216" t="s">
        <v>33</v>
      </c>
      <c r="AX1042" s="216" t="s">
        <v>75</v>
      </c>
      <c r="AY1042" s="219" t="s">
        <v>160</v>
      </c>
    </row>
    <row r="1043" spans="2:51" s="225" customFormat="1" ht="20.5" customHeight="1">
      <c r="B1043" s="220"/>
      <c r="C1043" s="395"/>
      <c r="D1043" s="395"/>
      <c r="E1043" s="396" t="s">
        <v>5</v>
      </c>
      <c r="F1043" s="397" t="s">
        <v>1078</v>
      </c>
      <c r="G1043" s="398"/>
      <c r="H1043" s="398"/>
      <c r="I1043" s="398"/>
      <c r="J1043" s="395"/>
      <c r="K1043" s="399">
        <v>2.8</v>
      </c>
      <c r="L1043" s="221"/>
      <c r="M1043" s="221"/>
      <c r="N1043" s="221"/>
      <c r="O1043" s="221"/>
      <c r="P1043" s="221"/>
      <c r="Q1043" s="221"/>
      <c r="R1043" s="224"/>
      <c r="T1043" s="226"/>
      <c r="U1043" s="221"/>
      <c r="V1043" s="221"/>
      <c r="W1043" s="221"/>
      <c r="X1043" s="221"/>
      <c r="Y1043" s="221"/>
      <c r="Z1043" s="221"/>
      <c r="AA1043" s="227"/>
      <c r="AT1043" s="228" t="s">
        <v>168</v>
      </c>
      <c r="AU1043" s="228" t="s">
        <v>114</v>
      </c>
      <c r="AV1043" s="225" t="s">
        <v>114</v>
      </c>
      <c r="AW1043" s="225" t="s">
        <v>33</v>
      </c>
      <c r="AX1043" s="225" t="s">
        <v>75</v>
      </c>
      <c r="AY1043" s="228" t="s">
        <v>160</v>
      </c>
    </row>
    <row r="1044" spans="2:51" s="234" customFormat="1" ht="20.5" customHeight="1">
      <c r="B1044" s="229"/>
      <c r="C1044" s="400"/>
      <c r="D1044" s="400"/>
      <c r="E1044" s="401" t="s">
        <v>5</v>
      </c>
      <c r="F1044" s="402" t="s">
        <v>170</v>
      </c>
      <c r="G1044" s="403"/>
      <c r="H1044" s="403"/>
      <c r="I1044" s="403"/>
      <c r="J1044" s="400"/>
      <c r="K1044" s="404">
        <v>10.55</v>
      </c>
      <c r="L1044" s="230"/>
      <c r="M1044" s="230"/>
      <c r="N1044" s="230"/>
      <c r="O1044" s="230"/>
      <c r="P1044" s="230"/>
      <c r="Q1044" s="230"/>
      <c r="R1044" s="233"/>
      <c r="T1044" s="235"/>
      <c r="U1044" s="230"/>
      <c r="V1044" s="230"/>
      <c r="W1044" s="230"/>
      <c r="X1044" s="230"/>
      <c r="Y1044" s="230"/>
      <c r="Z1044" s="230"/>
      <c r="AA1044" s="236"/>
      <c r="AT1044" s="237" t="s">
        <v>168</v>
      </c>
      <c r="AU1044" s="237" t="s">
        <v>114</v>
      </c>
      <c r="AV1044" s="234" t="s">
        <v>165</v>
      </c>
      <c r="AW1044" s="234" t="s">
        <v>33</v>
      </c>
      <c r="AX1044" s="234" t="s">
        <v>83</v>
      </c>
      <c r="AY1044" s="237" t="s">
        <v>160</v>
      </c>
    </row>
    <row r="1045" spans="2:63" s="195" customFormat="1" ht="29.85" customHeight="1">
      <c r="B1045" s="191"/>
      <c r="C1045" s="417"/>
      <c r="D1045" s="418" t="s">
        <v>598</v>
      </c>
      <c r="E1045" s="418"/>
      <c r="F1045" s="418"/>
      <c r="G1045" s="418"/>
      <c r="H1045" s="418"/>
      <c r="I1045" s="418"/>
      <c r="J1045" s="418"/>
      <c r="K1045" s="418"/>
      <c r="L1045" s="202"/>
      <c r="M1045" s="202"/>
      <c r="N1045" s="313">
        <f>BK1045</f>
        <v>0</v>
      </c>
      <c r="O1045" s="314"/>
      <c r="P1045" s="314"/>
      <c r="Q1045" s="314"/>
      <c r="R1045" s="194"/>
      <c r="T1045" s="196"/>
      <c r="U1045" s="192"/>
      <c r="V1045" s="192"/>
      <c r="W1045" s="197">
        <f>SUM(W1046:W1050)</f>
        <v>0</v>
      </c>
      <c r="X1045" s="192"/>
      <c r="Y1045" s="197">
        <f>SUM(Y1046:Y1050)</f>
        <v>0</v>
      </c>
      <c r="Z1045" s="192"/>
      <c r="AA1045" s="198">
        <f>SUM(AA1046:AA1050)</f>
        <v>0</v>
      </c>
      <c r="AR1045" s="199" t="s">
        <v>83</v>
      </c>
      <c r="AT1045" s="200" t="s">
        <v>74</v>
      </c>
      <c r="AU1045" s="200" t="s">
        <v>83</v>
      </c>
      <c r="AY1045" s="199" t="s">
        <v>160</v>
      </c>
      <c r="BK1045" s="201">
        <f>SUM(BK1046:BK1050)</f>
        <v>0</v>
      </c>
    </row>
    <row r="1046" spans="2:65" s="126" customFormat="1" ht="28.95" customHeight="1">
      <c r="B1046" s="127"/>
      <c r="C1046" s="383" t="s">
        <v>550</v>
      </c>
      <c r="D1046" s="383" t="s">
        <v>161</v>
      </c>
      <c r="E1046" s="384" t="s">
        <v>1079</v>
      </c>
      <c r="F1046" s="385" t="s">
        <v>1080</v>
      </c>
      <c r="G1046" s="385"/>
      <c r="H1046" s="385"/>
      <c r="I1046" s="385"/>
      <c r="J1046" s="386" t="s">
        <v>178</v>
      </c>
      <c r="K1046" s="387">
        <v>4</v>
      </c>
      <c r="L1046" s="317">
        <v>0</v>
      </c>
      <c r="M1046" s="317"/>
      <c r="N1046" s="318">
        <f>ROUND(L1046*K1046,2)</f>
        <v>0</v>
      </c>
      <c r="O1046" s="318"/>
      <c r="P1046" s="318"/>
      <c r="Q1046" s="318"/>
      <c r="R1046" s="130"/>
      <c r="T1046" s="207" t="s">
        <v>5</v>
      </c>
      <c r="U1046" s="208" t="s">
        <v>40</v>
      </c>
      <c r="V1046" s="128"/>
      <c r="W1046" s="209">
        <f>V1046*K1046</f>
        <v>0</v>
      </c>
      <c r="X1046" s="209">
        <v>0</v>
      </c>
      <c r="Y1046" s="209">
        <f>X1046*K1046</f>
        <v>0</v>
      </c>
      <c r="Z1046" s="209">
        <v>0</v>
      </c>
      <c r="AA1046" s="210">
        <f>Z1046*K1046</f>
        <v>0</v>
      </c>
      <c r="AR1046" s="117" t="s">
        <v>165</v>
      </c>
      <c r="AT1046" s="117" t="s">
        <v>161</v>
      </c>
      <c r="AU1046" s="117" t="s">
        <v>114</v>
      </c>
      <c r="AY1046" s="117" t="s">
        <v>160</v>
      </c>
      <c r="BE1046" s="174">
        <f>IF(U1046="základní",N1046,0)</f>
        <v>0</v>
      </c>
      <c r="BF1046" s="174">
        <f>IF(U1046="snížená",N1046,0)</f>
        <v>0</v>
      </c>
      <c r="BG1046" s="174">
        <f>IF(U1046="zákl. přenesená",N1046,0)</f>
        <v>0</v>
      </c>
      <c r="BH1046" s="174">
        <f>IF(U1046="sníž. přenesená",N1046,0)</f>
        <v>0</v>
      </c>
      <c r="BI1046" s="174">
        <f>IF(U1046="nulová",N1046,0)</f>
        <v>0</v>
      </c>
      <c r="BJ1046" s="117" t="s">
        <v>83</v>
      </c>
      <c r="BK1046" s="174">
        <f>ROUND(L1046*K1046,2)</f>
        <v>0</v>
      </c>
      <c r="BL1046" s="117" t="s">
        <v>165</v>
      </c>
      <c r="BM1046" s="117" t="s">
        <v>1081</v>
      </c>
    </row>
    <row r="1047" spans="2:51" s="216" customFormat="1" ht="20.5" customHeight="1">
      <c r="B1047" s="211"/>
      <c r="C1047" s="388"/>
      <c r="D1047" s="388"/>
      <c r="E1047" s="389" t="s">
        <v>5</v>
      </c>
      <c r="F1047" s="390" t="s">
        <v>191</v>
      </c>
      <c r="G1047" s="391"/>
      <c r="H1047" s="391"/>
      <c r="I1047" s="391"/>
      <c r="J1047" s="388"/>
      <c r="K1047" s="392" t="s">
        <v>5</v>
      </c>
      <c r="L1047" s="212"/>
      <c r="M1047" s="212"/>
      <c r="N1047" s="212"/>
      <c r="O1047" s="212"/>
      <c r="P1047" s="212"/>
      <c r="Q1047" s="212"/>
      <c r="R1047" s="215"/>
      <c r="T1047" s="217"/>
      <c r="U1047" s="212"/>
      <c r="V1047" s="212"/>
      <c r="W1047" s="212"/>
      <c r="X1047" s="212"/>
      <c r="Y1047" s="212"/>
      <c r="Z1047" s="212"/>
      <c r="AA1047" s="218"/>
      <c r="AT1047" s="219" t="s">
        <v>168</v>
      </c>
      <c r="AU1047" s="219" t="s">
        <v>114</v>
      </c>
      <c r="AV1047" s="216" t="s">
        <v>83</v>
      </c>
      <c r="AW1047" s="216" t="s">
        <v>33</v>
      </c>
      <c r="AX1047" s="216" t="s">
        <v>75</v>
      </c>
      <c r="AY1047" s="219" t="s">
        <v>160</v>
      </c>
    </row>
    <row r="1048" spans="2:51" s="216" customFormat="1" ht="20.5" customHeight="1">
      <c r="B1048" s="211"/>
      <c r="C1048" s="388"/>
      <c r="D1048" s="388"/>
      <c r="E1048" s="389" t="s">
        <v>5</v>
      </c>
      <c r="F1048" s="393" t="s">
        <v>605</v>
      </c>
      <c r="G1048" s="394"/>
      <c r="H1048" s="394"/>
      <c r="I1048" s="394"/>
      <c r="J1048" s="388"/>
      <c r="K1048" s="392" t="s">
        <v>5</v>
      </c>
      <c r="L1048" s="212"/>
      <c r="M1048" s="212"/>
      <c r="N1048" s="212"/>
      <c r="O1048" s="212"/>
      <c r="P1048" s="212"/>
      <c r="Q1048" s="212"/>
      <c r="R1048" s="215"/>
      <c r="T1048" s="217"/>
      <c r="U1048" s="212"/>
      <c r="V1048" s="212"/>
      <c r="W1048" s="212"/>
      <c r="X1048" s="212"/>
      <c r="Y1048" s="212"/>
      <c r="Z1048" s="212"/>
      <c r="AA1048" s="218"/>
      <c r="AT1048" s="219" t="s">
        <v>168</v>
      </c>
      <c r="AU1048" s="219" t="s">
        <v>114</v>
      </c>
      <c r="AV1048" s="216" t="s">
        <v>83</v>
      </c>
      <c r="AW1048" s="216" t="s">
        <v>33</v>
      </c>
      <c r="AX1048" s="216" t="s">
        <v>75</v>
      </c>
      <c r="AY1048" s="219" t="s">
        <v>160</v>
      </c>
    </row>
    <row r="1049" spans="2:51" s="225" customFormat="1" ht="20.5" customHeight="1">
      <c r="B1049" s="220"/>
      <c r="C1049" s="395"/>
      <c r="D1049" s="395"/>
      <c r="E1049" s="396" t="s">
        <v>5</v>
      </c>
      <c r="F1049" s="397" t="s">
        <v>1082</v>
      </c>
      <c r="G1049" s="398"/>
      <c r="H1049" s="398"/>
      <c r="I1049" s="398"/>
      <c r="J1049" s="395"/>
      <c r="K1049" s="399">
        <v>4</v>
      </c>
      <c r="L1049" s="221"/>
      <c r="M1049" s="221"/>
      <c r="N1049" s="221"/>
      <c r="O1049" s="221"/>
      <c r="P1049" s="221"/>
      <c r="Q1049" s="221"/>
      <c r="R1049" s="224"/>
      <c r="T1049" s="226"/>
      <c r="U1049" s="221"/>
      <c r="V1049" s="221"/>
      <c r="W1049" s="221"/>
      <c r="X1049" s="221"/>
      <c r="Y1049" s="221"/>
      <c r="Z1049" s="221"/>
      <c r="AA1049" s="227"/>
      <c r="AT1049" s="228" t="s">
        <v>168</v>
      </c>
      <c r="AU1049" s="228" t="s">
        <v>114</v>
      </c>
      <c r="AV1049" s="225" t="s">
        <v>114</v>
      </c>
      <c r="AW1049" s="225" t="s">
        <v>33</v>
      </c>
      <c r="AX1049" s="225" t="s">
        <v>75</v>
      </c>
      <c r="AY1049" s="228" t="s">
        <v>160</v>
      </c>
    </row>
    <row r="1050" spans="2:51" s="234" customFormat="1" ht="20.5" customHeight="1">
      <c r="B1050" s="229"/>
      <c r="C1050" s="400"/>
      <c r="D1050" s="400"/>
      <c r="E1050" s="401" t="s">
        <v>5</v>
      </c>
      <c r="F1050" s="402" t="s">
        <v>170</v>
      </c>
      <c r="G1050" s="403"/>
      <c r="H1050" s="403"/>
      <c r="I1050" s="403"/>
      <c r="J1050" s="400"/>
      <c r="K1050" s="404">
        <v>4</v>
      </c>
      <c r="L1050" s="230"/>
      <c r="M1050" s="230"/>
      <c r="N1050" s="230"/>
      <c r="O1050" s="230"/>
      <c r="P1050" s="230"/>
      <c r="Q1050" s="230"/>
      <c r="R1050" s="233"/>
      <c r="T1050" s="235"/>
      <c r="U1050" s="230"/>
      <c r="V1050" s="230"/>
      <c r="W1050" s="230"/>
      <c r="X1050" s="230"/>
      <c r="Y1050" s="230"/>
      <c r="Z1050" s="230"/>
      <c r="AA1050" s="236"/>
      <c r="AT1050" s="237" t="s">
        <v>168</v>
      </c>
      <c r="AU1050" s="237" t="s">
        <v>114</v>
      </c>
      <c r="AV1050" s="234" t="s">
        <v>165</v>
      </c>
      <c r="AW1050" s="234" t="s">
        <v>33</v>
      </c>
      <c r="AX1050" s="234" t="s">
        <v>83</v>
      </c>
      <c r="AY1050" s="237" t="s">
        <v>160</v>
      </c>
    </row>
    <row r="1051" spans="2:63" s="195" customFormat="1" ht="29.85" customHeight="1">
      <c r="B1051" s="191"/>
      <c r="C1051" s="417"/>
      <c r="D1051" s="418" t="s">
        <v>133</v>
      </c>
      <c r="E1051" s="418"/>
      <c r="F1051" s="418"/>
      <c r="G1051" s="418"/>
      <c r="H1051" s="418"/>
      <c r="I1051" s="418"/>
      <c r="J1051" s="418"/>
      <c r="K1051" s="418"/>
      <c r="L1051" s="202"/>
      <c r="M1051" s="202"/>
      <c r="N1051" s="313">
        <f>BK1051</f>
        <v>0</v>
      </c>
      <c r="O1051" s="314"/>
      <c r="P1051" s="314"/>
      <c r="Q1051" s="314"/>
      <c r="R1051" s="194"/>
      <c r="T1051" s="196"/>
      <c r="U1051" s="192"/>
      <c r="V1051" s="192"/>
      <c r="W1051" s="197">
        <f>SUM(W1052:W1062)</f>
        <v>0</v>
      </c>
      <c r="X1051" s="192"/>
      <c r="Y1051" s="197">
        <f>SUM(Y1052:Y1062)</f>
        <v>0</v>
      </c>
      <c r="Z1051" s="192"/>
      <c r="AA1051" s="198">
        <f>SUM(AA1052:AA1062)</f>
        <v>0</v>
      </c>
      <c r="AR1051" s="199" t="s">
        <v>83</v>
      </c>
      <c r="AT1051" s="200" t="s">
        <v>74</v>
      </c>
      <c r="AU1051" s="200" t="s">
        <v>83</v>
      </c>
      <c r="AY1051" s="199" t="s">
        <v>160</v>
      </c>
      <c r="BK1051" s="201">
        <f>SUM(BK1052:BK1062)</f>
        <v>0</v>
      </c>
    </row>
    <row r="1052" spans="2:65" s="126" customFormat="1" ht="28.95" customHeight="1">
      <c r="B1052" s="127"/>
      <c r="C1052" s="383" t="s">
        <v>555</v>
      </c>
      <c r="D1052" s="383" t="s">
        <v>161</v>
      </c>
      <c r="E1052" s="384" t="s">
        <v>519</v>
      </c>
      <c r="F1052" s="385" t="s">
        <v>520</v>
      </c>
      <c r="G1052" s="385"/>
      <c r="H1052" s="385"/>
      <c r="I1052" s="385"/>
      <c r="J1052" s="386" t="s">
        <v>240</v>
      </c>
      <c r="K1052" s="387">
        <v>3.605</v>
      </c>
      <c r="L1052" s="317">
        <v>0</v>
      </c>
      <c r="M1052" s="317"/>
      <c r="N1052" s="318">
        <f>ROUND(L1052*K1052,2)</f>
        <v>0</v>
      </c>
      <c r="O1052" s="318"/>
      <c r="P1052" s="318"/>
      <c r="Q1052" s="318"/>
      <c r="R1052" s="130"/>
      <c r="T1052" s="207" t="s">
        <v>5</v>
      </c>
      <c r="U1052" s="208" t="s">
        <v>40</v>
      </c>
      <c r="V1052" s="128"/>
      <c r="W1052" s="209">
        <f>V1052*K1052</f>
        <v>0</v>
      </c>
      <c r="X1052" s="209">
        <v>0</v>
      </c>
      <c r="Y1052" s="209">
        <f>X1052*K1052</f>
        <v>0</v>
      </c>
      <c r="Z1052" s="209">
        <v>0</v>
      </c>
      <c r="AA1052" s="210">
        <f>Z1052*K1052</f>
        <v>0</v>
      </c>
      <c r="AR1052" s="117" t="s">
        <v>165</v>
      </c>
      <c r="AT1052" s="117" t="s">
        <v>161</v>
      </c>
      <c r="AU1052" s="117" t="s">
        <v>114</v>
      </c>
      <c r="AY1052" s="117" t="s">
        <v>160</v>
      </c>
      <c r="BE1052" s="174">
        <f>IF(U1052="základní",N1052,0)</f>
        <v>0</v>
      </c>
      <c r="BF1052" s="174">
        <f>IF(U1052="snížená",N1052,0)</f>
        <v>0</v>
      </c>
      <c r="BG1052" s="174">
        <f>IF(U1052="zákl. přenesená",N1052,0)</f>
        <v>0</v>
      </c>
      <c r="BH1052" s="174">
        <f>IF(U1052="sníž. přenesená",N1052,0)</f>
        <v>0</v>
      </c>
      <c r="BI1052" s="174">
        <f>IF(U1052="nulová",N1052,0)</f>
        <v>0</v>
      </c>
      <c r="BJ1052" s="117" t="s">
        <v>83</v>
      </c>
      <c r="BK1052" s="174">
        <f>ROUND(L1052*K1052,2)</f>
        <v>0</v>
      </c>
      <c r="BL1052" s="117" t="s">
        <v>165</v>
      </c>
      <c r="BM1052" s="117" t="s">
        <v>1083</v>
      </c>
    </row>
    <row r="1053" spans="2:65" s="126" customFormat="1" ht="28.95" customHeight="1">
      <c r="B1053" s="127"/>
      <c r="C1053" s="383" t="s">
        <v>560</v>
      </c>
      <c r="D1053" s="383" t="s">
        <v>161</v>
      </c>
      <c r="E1053" s="384" t="s">
        <v>525</v>
      </c>
      <c r="F1053" s="385" t="s">
        <v>526</v>
      </c>
      <c r="G1053" s="385"/>
      <c r="H1053" s="385"/>
      <c r="I1053" s="385"/>
      <c r="J1053" s="386" t="s">
        <v>240</v>
      </c>
      <c r="K1053" s="387">
        <v>28.84</v>
      </c>
      <c r="L1053" s="317">
        <v>0</v>
      </c>
      <c r="M1053" s="317"/>
      <c r="N1053" s="318">
        <f>ROUND(L1053*K1053,2)</f>
        <v>0</v>
      </c>
      <c r="O1053" s="318"/>
      <c r="P1053" s="318"/>
      <c r="Q1053" s="318"/>
      <c r="R1053" s="130"/>
      <c r="T1053" s="207" t="s">
        <v>5</v>
      </c>
      <c r="U1053" s="208" t="s">
        <v>40</v>
      </c>
      <c r="V1053" s="128"/>
      <c r="W1053" s="209">
        <f>V1053*K1053</f>
        <v>0</v>
      </c>
      <c r="X1053" s="209">
        <v>0</v>
      </c>
      <c r="Y1053" s="209">
        <f>X1053*K1053</f>
        <v>0</v>
      </c>
      <c r="Z1053" s="209">
        <v>0</v>
      </c>
      <c r="AA1053" s="210">
        <f>Z1053*K1053</f>
        <v>0</v>
      </c>
      <c r="AR1053" s="117" t="s">
        <v>165</v>
      </c>
      <c r="AT1053" s="117" t="s">
        <v>161</v>
      </c>
      <c r="AU1053" s="117" t="s">
        <v>114</v>
      </c>
      <c r="AY1053" s="117" t="s">
        <v>160</v>
      </c>
      <c r="BE1053" s="174">
        <f>IF(U1053="základní",N1053,0)</f>
        <v>0</v>
      </c>
      <c r="BF1053" s="174">
        <f>IF(U1053="snížená",N1053,0)</f>
        <v>0</v>
      </c>
      <c r="BG1053" s="174">
        <f>IF(U1053="zákl. přenesená",N1053,0)</f>
        <v>0</v>
      </c>
      <c r="BH1053" s="174">
        <f>IF(U1053="sníž. přenesená",N1053,0)</f>
        <v>0</v>
      </c>
      <c r="BI1053" s="174">
        <f>IF(U1053="nulová",N1053,0)</f>
        <v>0</v>
      </c>
      <c r="BJ1053" s="117" t="s">
        <v>83</v>
      </c>
      <c r="BK1053" s="174">
        <f>ROUND(L1053*K1053,2)</f>
        <v>0</v>
      </c>
      <c r="BL1053" s="117" t="s">
        <v>165</v>
      </c>
      <c r="BM1053" s="117" t="s">
        <v>1084</v>
      </c>
    </row>
    <row r="1054" spans="2:65" s="126" customFormat="1" ht="28.95" customHeight="1">
      <c r="B1054" s="127"/>
      <c r="C1054" s="383" t="s">
        <v>565</v>
      </c>
      <c r="D1054" s="383" t="s">
        <v>161</v>
      </c>
      <c r="E1054" s="384" t="s">
        <v>543</v>
      </c>
      <c r="F1054" s="385" t="s">
        <v>544</v>
      </c>
      <c r="G1054" s="385"/>
      <c r="H1054" s="385"/>
      <c r="I1054" s="385"/>
      <c r="J1054" s="386" t="s">
        <v>240</v>
      </c>
      <c r="K1054" s="387">
        <v>3.605</v>
      </c>
      <c r="L1054" s="317">
        <v>0</v>
      </c>
      <c r="M1054" s="317"/>
      <c r="N1054" s="318">
        <f>ROUND(L1054*K1054,2)</f>
        <v>0</v>
      </c>
      <c r="O1054" s="318"/>
      <c r="P1054" s="318"/>
      <c r="Q1054" s="318"/>
      <c r="R1054" s="130"/>
      <c r="T1054" s="207" t="s">
        <v>5</v>
      </c>
      <c r="U1054" s="208" t="s">
        <v>40</v>
      </c>
      <c r="V1054" s="128"/>
      <c r="W1054" s="209">
        <f>V1054*K1054</f>
        <v>0</v>
      </c>
      <c r="X1054" s="209">
        <v>0</v>
      </c>
      <c r="Y1054" s="209">
        <f>X1054*K1054</f>
        <v>0</v>
      </c>
      <c r="Z1054" s="209">
        <v>0</v>
      </c>
      <c r="AA1054" s="210">
        <f>Z1054*K1054</f>
        <v>0</v>
      </c>
      <c r="AR1054" s="117" t="s">
        <v>165</v>
      </c>
      <c r="AT1054" s="117" t="s">
        <v>161</v>
      </c>
      <c r="AU1054" s="117" t="s">
        <v>114</v>
      </c>
      <c r="AY1054" s="117" t="s">
        <v>160</v>
      </c>
      <c r="BE1054" s="174">
        <f>IF(U1054="základní",N1054,0)</f>
        <v>0</v>
      </c>
      <c r="BF1054" s="174">
        <f>IF(U1054="snížená",N1054,0)</f>
        <v>0</v>
      </c>
      <c r="BG1054" s="174">
        <f>IF(U1054="zákl. přenesená",N1054,0)</f>
        <v>0</v>
      </c>
      <c r="BH1054" s="174">
        <f>IF(U1054="sníž. přenesená",N1054,0)</f>
        <v>0</v>
      </c>
      <c r="BI1054" s="174">
        <f>IF(U1054="nulová",N1054,0)</f>
        <v>0</v>
      </c>
      <c r="BJ1054" s="117" t="s">
        <v>83</v>
      </c>
      <c r="BK1054" s="174">
        <f>ROUND(L1054*K1054,2)</f>
        <v>0</v>
      </c>
      <c r="BL1054" s="117" t="s">
        <v>165</v>
      </c>
      <c r="BM1054" s="117" t="s">
        <v>1085</v>
      </c>
    </row>
    <row r="1055" spans="2:65" s="126" customFormat="1" ht="28.95" customHeight="1">
      <c r="B1055" s="127"/>
      <c r="C1055" s="383" t="s">
        <v>571</v>
      </c>
      <c r="D1055" s="383" t="s">
        <v>161</v>
      </c>
      <c r="E1055" s="384" t="s">
        <v>551</v>
      </c>
      <c r="F1055" s="385" t="s">
        <v>552</v>
      </c>
      <c r="G1055" s="385"/>
      <c r="H1055" s="385"/>
      <c r="I1055" s="385"/>
      <c r="J1055" s="386" t="s">
        <v>240</v>
      </c>
      <c r="K1055" s="387">
        <v>1.326</v>
      </c>
      <c r="L1055" s="317">
        <v>0</v>
      </c>
      <c r="M1055" s="317"/>
      <c r="N1055" s="318">
        <f>ROUND(L1055*K1055,2)</f>
        <v>0</v>
      </c>
      <c r="O1055" s="318"/>
      <c r="P1055" s="318"/>
      <c r="Q1055" s="318"/>
      <c r="R1055" s="130"/>
      <c r="T1055" s="207" t="s">
        <v>5</v>
      </c>
      <c r="U1055" s="208" t="s">
        <v>40</v>
      </c>
      <c r="V1055" s="128"/>
      <c r="W1055" s="209">
        <f>V1055*K1055</f>
        <v>0</v>
      </c>
      <c r="X1055" s="209">
        <v>0</v>
      </c>
      <c r="Y1055" s="209">
        <f>X1055*K1055</f>
        <v>0</v>
      </c>
      <c r="Z1055" s="209">
        <v>0</v>
      </c>
      <c r="AA1055" s="210">
        <f>Z1055*K1055</f>
        <v>0</v>
      </c>
      <c r="AR1055" s="117" t="s">
        <v>165</v>
      </c>
      <c r="AT1055" s="117" t="s">
        <v>161</v>
      </c>
      <c r="AU1055" s="117" t="s">
        <v>114</v>
      </c>
      <c r="AY1055" s="117" t="s">
        <v>160</v>
      </c>
      <c r="BE1055" s="174">
        <f>IF(U1055="základní",N1055,0)</f>
        <v>0</v>
      </c>
      <c r="BF1055" s="174">
        <f>IF(U1055="snížená",N1055,0)</f>
        <v>0</v>
      </c>
      <c r="BG1055" s="174">
        <f>IF(U1055="zákl. přenesená",N1055,0)</f>
        <v>0</v>
      </c>
      <c r="BH1055" s="174">
        <f>IF(U1055="sníž. přenesená",N1055,0)</f>
        <v>0</v>
      </c>
      <c r="BI1055" s="174">
        <f>IF(U1055="nulová",N1055,0)</f>
        <v>0</v>
      </c>
      <c r="BJ1055" s="117" t="s">
        <v>83</v>
      </c>
      <c r="BK1055" s="174">
        <f>ROUND(L1055*K1055,2)</f>
        <v>0</v>
      </c>
      <c r="BL1055" s="117" t="s">
        <v>165</v>
      </c>
      <c r="BM1055" s="117" t="s">
        <v>1086</v>
      </c>
    </row>
    <row r="1056" spans="2:51" s="216" customFormat="1" ht="20.5" customHeight="1">
      <c r="B1056" s="211"/>
      <c r="C1056" s="388"/>
      <c r="D1056" s="388"/>
      <c r="E1056" s="389" t="s">
        <v>5</v>
      </c>
      <c r="F1056" s="390" t="s">
        <v>1087</v>
      </c>
      <c r="G1056" s="391"/>
      <c r="H1056" s="391"/>
      <c r="I1056" s="391"/>
      <c r="J1056" s="388"/>
      <c r="K1056" s="392" t="s">
        <v>5</v>
      </c>
      <c r="L1056" s="212"/>
      <c r="M1056" s="212"/>
      <c r="N1056" s="212"/>
      <c r="O1056" s="212"/>
      <c r="P1056" s="212"/>
      <c r="Q1056" s="212"/>
      <c r="R1056" s="215"/>
      <c r="T1056" s="217"/>
      <c r="U1056" s="212"/>
      <c r="V1056" s="212"/>
      <c r="W1056" s="212"/>
      <c r="X1056" s="212"/>
      <c r="Y1056" s="212"/>
      <c r="Z1056" s="212"/>
      <c r="AA1056" s="218"/>
      <c r="AT1056" s="219" t="s">
        <v>168</v>
      </c>
      <c r="AU1056" s="219" t="s">
        <v>114</v>
      </c>
      <c r="AV1056" s="216" t="s">
        <v>83</v>
      </c>
      <c r="AW1056" s="216" t="s">
        <v>33</v>
      </c>
      <c r="AX1056" s="216" t="s">
        <v>75</v>
      </c>
      <c r="AY1056" s="219" t="s">
        <v>160</v>
      </c>
    </row>
    <row r="1057" spans="2:51" s="225" customFormat="1" ht="20.5" customHeight="1">
      <c r="B1057" s="220"/>
      <c r="C1057" s="395"/>
      <c r="D1057" s="395"/>
      <c r="E1057" s="396" t="s">
        <v>5</v>
      </c>
      <c r="F1057" s="397" t="s">
        <v>1088</v>
      </c>
      <c r="G1057" s="398"/>
      <c r="H1057" s="398"/>
      <c r="I1057" s="398"/>
      <c r="J1057" s="395"/>
      <c r="K1057" s="399">
        <v>1.326</v>
      </c>
      <c r="L1057" s="221"/>
      <c r="M1057" s="221"/>
      <c r="N1057" s="221"/>
      <c r="O1057" s="221"/>
      <c r="P1057" s="221"/>
      <c r="Q1057" s="221"/>
      <c r="R1057" s="224"/>
      <c r="T1057" s="226"/>
      <c r="U1057" s="221"/>
      <c r="V1057" s="221"/>
      <c r="W1057" s="221"/>
      <c r="X1057" s="221"/>
      <c r="Y1057" s="221"/>
      <c r="Z1057" s="221"/>
      <c r="AA1057" s="227"/>
      <c r="AT1057" s="228" t="s">
        <v>168</v>
      </c>
      <c r="AU1057" s="228" t="s">
        <v>114</v>
      </c>
      <c r="AV1057" s="225" t="s">
        <v>114</v>
      </c>
      <c r="AW1057" s="225" t="s">
        <v>33</v>
      </c>
      <c r="AX1057" s="225" t="s">
        <v>75</v>
      </c>
      <c r="AY1057" s="228" t="s">
        <v>160</v>
      </c>
    </row>
    <row r="1058" spans="2:51" s="234" customFormat="1" ht="20.5" customHeight="1">
      <c r="B1058" s="229"/>
      <c r="C1058" s="400"/>
      <c r="D1058" s="400"/>
      <c r="E1058" s="401" t="s">
        <v>5</v>
      </c>
      <c r="F1058" s="402" t="s">
        <v>170</v>
      </c>
      <c r="G1058" s="403"/>
      <c r="H1058" s="403"/>
      <c r="I1058" s="403"/>
      <c r="J1058" s="400"/>
      <c r="K1058" s="404">
        <v>1.326</v>
      </c>
      <c r="L1058" s="230"/>
      <c r="M1058" s="230"/>
      <c r="N1058" s="230"/>
      <c r="O1058" s="230"/>
      <c r="P1058" s="230"/>
      <c r="Q1058" s="230"/>
      <c r="R1058" s="233"/>
      <c r="T1058" s="235"/>
      <c r="U1058" s="230"/>
      <c r="V1058" s="230"/>
      <c r="W1058" s="230"/>
      <c r="X1058" s="230"/>
      <c r="Y1058" s="230"/>
      <c r="Z1058" s="230"/>
      <c r="AA1058" s="236"/>
      <c r="AT1058" s="237" t="s">
        <v>168</v>
      </c>
      <c r="AU1058" s="237" t="s">
        <v>114</v>
      </c>
      <c r="AV1058" s="234" t="s">
        <v>165</v>
      </c>
      <c r="AW1058" s="234" t="s">
        <v>33</v>
      </c>
      <c r="AX1058" s="234" t="s">
        <v>83</v>
      </c>
      <c r="AY1058" s="237" t="s">
        <v>160</v>
      </c>
    </row>
    <row r="1059" spans="2:65" s="126" customFormat="1" ht="28.95" customHeight="1">
      <c r="B1059" s="127"/>
      <c r="C1059" s="383" t="s">
        <v>575</v>
      </c>
      <c r="D1059" s="383" t="s">
        <v>161</v>
      </c>
      <c r="E1059" s="384" t="s">
        <v>1089</v>
      </c>
      <c r="F1059" s="385" t="s">
        <v>1090</v>
      </c>
      <c r="G1059" s="385"/>
      <c r="H1059" s="385"/>
      <c r="I1059" s="385"/>
      <c r="J1059" s="386" t="s">
        <v>240</v>
      </c>
      <c r="K1059" s="387">
        <v>2.279</v>
      </c>
      <c r="L1059" s="317">
        <v>0</v>
      </c>
      <c r="M1059" s="317"/>
      <c r="N1059" s="318">
        <f>ROUND(L1059*K1059,2)</f>
        <v>0</v>
      </c>
      <c r="O1059" s="318"/>
      <c r="P1059" s="318"/>
      <c r="Q1059" s="318"/>
      <c r="R1059" s="130"/>
      <c r="T1059" s="207" t="s">
        <v>5</v>
      </c>
      <c r="U1059" s="208" t="s">
        <v>40</v>
      </c>
      <c r="V1059" s="128"/>
      <c r="W1059" s="209">
        <f>V1059*K1059</f>
        <v>0</v>
      </c>
      <c r="X1059" s="209">
        <v>0</v>
      </c>
      <c r="Y1059" s="209">
        <f>X1059*K1059</f>
        <v>0</v>
      </c>
      <c r="Z1059" s="209">
        <v>0</v>
      </c>
      <c r="AA1059" s="210">
        <f>Z1059*K1059</f>
        <v>0</v>
      </c>
      <c r="AR1059" s="117" t="s">
        <v>165</v>
      </c>
      <c r="AT1059" s="117" t="s">
        <v>161</v>
      </c>
      <c r="AU1059" s="117" t="s">
        <v>114</v>
      </c>
      <c r="AY1059" s="117" t="s">
        <v>160</v>
      </c>
      <c r="BE1059" s="174">
        <f>IF(U1059="základní",N1059,0)</f>
        <v>0</v>
      </c>
      <c r="BF1059" s="174">
        <f>IF(U1059="snížená",N1059,0)</f>
        <v>0</v>
      </c>
      <c r="BG1059" s="174">
        <f>IF(U1059="zákl. přenesená",N1059,0)</f>
        <v>0</v>
      </c>
      <c r="BH1059" s="174">
        <f>IF(U1059="sníž. přenesená",N1059,0)</f>
        <v>0</v>
      </c>
      <c r="BI1059" s="174">
        <f>IF(U1059="nulová",N1059,0)</f>
        <v>0</v>
      </c>
      <c r="BJ1059" s="117" t="s">
        <v>83</v>
      </c>
      <c r="BK1059" s="174">
        <f>ROUND(L1059*K1059,2)</f>
        <v>0</v>
      </c>
      <c r="BL1059" s="117" t="s">
        <v>165</v>
      </c>
      <c r="BM1059" s="117" t="s">
        <v>1091</v>
      </c>
    </row>
    <row r="1060" spans="2:51" s="216" customFormat="1" ht="20.5" customHeight="1">
      <c r="B1060" s="211"/>
      <c r="C1060" s="388"/>
      <c r="D1060" s="388"/>
      <c r="E1060" s="389" t="s">
        <v>5</v>
      </c>
      <c r="F1060" s="390" t="s">
        <v>1092</v>
      </c>
      <c r="G1060" s="391"/>
      <c r="H1060" s="391"/>
      <c r="I1060" s="391"/>
      <c r="J1060" s="388"/>
      <c r="K1060" s="392" t="s">
        <v>5</v>
      </c>
      <c r="L1060" s="212"/>
      <c r="M1060" s="212"/>
      <c r="N1060" s="212"/>
      <c r="O1060" s="212"/>
      <c r="P1060" s="212"/>
      <c r="Q1060" s="212"/>
      <c r="R1060" s="215"/>
      <c r="T1060" s="217"/>
      <c r="U1060" s="212"/>
      <c r="V1060" s="212"/>
      <c r="W1060" s="212"/>
      <c r="X1060" s="212"/>
      <c r="Y1060" s="212"/>
      <c r="Z1060" s="212"/>
      <c r="AA1060" s="218"/>
      <c r="AT1060" s="219" t="s">
        <v>168</v>
      </c>
      <c r="AU1060" s="219" t="s">
        <v>114</v>
      </c>
      <c r="AV1060" s="216" t="s">
        <v>83</v>
      </c>
      <c r="AW1060" s="216" t="s">
        <v>33</v>
      </c>
      <c r="AX1060" s="216" t="s">
        <v>75</v>
      </c>
      <c r="AY1060" s="219" t="s">
        <v>160</v>
      </c>
    </row>
    <row r="1061" spans="2:51" s="225" customFormat="1" ht="20.5" customHeight="1">
      <c r="B1061" s="220"/>
      <c r="C1061" s="395"/>
      <c r="D1061" s="395"/>
      <c r="E1061" s="396" t="s">
        <v>5</v>
      </c>
      <c r="F1061" s="397" t="s">
        <v>1093</v>
      </c>
      <c r="G1061" s="398"/>
      <c r="H1061" s="398"/>
      <c r="I1061" s="398"/>
      <c r="J1061" s="395"/>
      <c r="K1061" s="399">
        <v>2.279</v>
      </c>
      <c r="L1061" s="221"/>
      <c r="M1061" s="221"/>
      <c r="N1061" s="221"/>
      <c r="O1061" s="221"/>
      <c r="P1061" s="221"/>
      <c r="Q1061" s="221"/>
      <c r="R1061" s="224"/>
      <c r="T1061" s="226"/>
      <c r="U1061" s="221"/>
      <c r="V1061" s="221"/>
      <c r="W1061" s="221"/>
      <c r="X1061" s="221"/>
      <c r="Y1061" s="221"/>
      <c r="Z1061" s="221"/>
      <c r="AA1061" s="227"/>
      <c r="AT1061" s="228" t="s">
        <v>168</v>
      </c>
      <c r="AU1061" s="228" t="s">
        <v>114</v>
      </c>
      <c r="AV1061" s="225" t="s">
        <v>114</v>
      </c>
      <c r="AW1061" s="225" t="s">
        <v>33</v>
      </c>
      <c r="AX1061" s="225" t="s">
        <v>75</v>
      </c>
      <c r="AY1061" s="228" t="s">
        <v>160</v>
      </c>
    </row>
    <row r="1062" spans="2:51" s="234" customFormat="1" ht="20.5" customHeight="1">
      <c r="B1062" s="229"/>
      <c r="C1062" s="400"/>
      <c r="D1062" s="400"/>
      <c r="E1062" s="401" t="s">
        <v>5</v>
      </c>
      <c r="F1062" s="402" t="s">
        <v>170</v>
      </c>
      <c r="G1062" s="403"/>
      <c r="H1062" s="403"/>
      <c r="I1062" s="403"/>
      <c r="J1062" s="400"/>
      <c r="K1062" s="404">
        <v>2.279</v>
      </c>
      <c r="L1062" s="230"/>
      <c r="M1062" s="230"/>
      <c r="N1062" s="230"/>
      <c r="O1062" s="230"/>
      <c r="P1062" s="230"/>
      <c r="Q1062" s="230"/>
      <c r="R1062" s="233"/>
      <c r="T1062" s="235"/>
      <c r="U1062" s="230"/>
      <c r="V1062" s="230"/>
      <c r="W1062" s="230"/>
      <c r="X1062" s="230"/>
      <c r="Y1062" s="230"/>
      <c r="Z1062" s="230"/>
      <c r="AA1062" s="236"/>
      <c r="AT1062" s="237" t="s">
        <v>168</v>
      </c>
      <c r="AU1062" s="237" t="s">
        <v>114</v>
      </c>
      <c r="AV1062" s="234" t="s">
        <v>165</v>
      </c>
      <c r="AW1062" s="234" t="s">
        <v>33</v>
      </c>
      <c r="AX1062" s="234" t="s">
        <v>83</v>
      </c>
      <c r="AY1062" s="237" t="s">
        <v>160</v>
      </c>
    </row>
    <row r="1063" spans="2:63" s="195" customFormat="1" ht="29.85" customHeight="1">
      <c r="B1063" s="191"/>
      <c r="C1063" s="417"/>
      <c r="D1063" s="418" t="s">
        <v>599</v>
      </c>
      <c r="E1063" s="418"/>
      <c r="F1063" s="418"/>
      <c r="G1063" s="418"/>
      <c r="H1063" s="418"/>
      <c r="I1063" s="418"/>
      <c r="J1063" s="418"/>
      <c r="K1063" s="418"/>
      <c r="L1063" s="202"/>
      <c r="M1063" s="202"/>
      <c r="N1063" s="313">
        <f>BK1063</f>
        <v>0</v>
      </c>
      <c r="O1063" s="314"/>
      <c r="P1063" s="314"/>
      <c r="Q1063" s="314"/>
      <c r="R1063" s="194"/>
      <c r="T1063" s="196"/>
      <c r="U1063" s="192"/>
      <c r="V1063" s="192"/>
      <c r="W1063" s="197">
        <f>W1064</f>
        <v>0</v>
      </c>
      <c r="X1063" s="192"/>
      <c r="Y1063" s="197">
        <f>Y1064</f>
        <v>0</v>
      </c>
      <c r="Z1063" s="192"/>
      <c r="AA1063" s="198">
        <f>AA1064</f>
        <v>0</v>
      </c>
      <c r="AR1063" s="199" t="s">
        <v>83</v>
      </c>
      <c r="AT1063" s="200" t="s">
        <v>74</v>
      </c>
      <c r="AU1063" s="200" t="s">
        <v>83</v>
      </c>
      <c r="AY1063" s="199" t="s">
        <v>160</v>
      </c>
      <c r="BK1063" s="201">
        <f>BK1064</f>
        <v>0</v>
      </c>
    </row>
    <row r="1064" spans="2:65" s="126" customFormat="1" ht="28.95" customHeight="1">
      <c r="B1064" s="127"/>
      <c r="C1064" s="383" t="s">
        <v>582</v>
      </c>
      <c r="D1064" s="383" t="s">
        <v>161</v>
      </c>
      <c r="E1064" s="384" t="s">
        <v>1094</v>
      </c>
      <c r="F1064" s="385" t="s">
        <v>1095</v>
      </c>
      <c r="G1064" s="385"/>
      <c r="H1064" s="385"/>
      <c r="I1064" s="385"/>
      <c r="J1064" s="386" t="s">
        <v>240</v>
      </c>
      <c r="K1064" s="387">
        <v>1936.139</v>
      </c>
      <c r="L1064" s="317">
        <v>0</v>
      </c>
      <c r="M1064" s="317"/>
      <c r="N1064" s="318">
        <f>ROUND(L1064*K1064,2)</f>
        <v>0</v>
      </c>
      <c r="O1064" s="318"/>
      <c r="P1064" s="318"/>
      <c r="Q1064" s="318"/>
      <c r="R1064" s="130"/>
      <c r="T1064" s="207" t="s">
        <v>5</v>
      </c>
      <c r="U1064" s="208" t="s">
        <v>40</v>
      </c>
      <c r="V1064" s="128"/>
      <c r="W1064" s="209">
        <f>V1064*K1064</f>
        <v>0</v>
      </c>
      <c r="X1064" s="209">
        <v>0</v>
      </c>
      <c r="Y1064" s="209">
        <f>X1064*K1064</f>
        <v>0</v>
      </c>
      <c r="Z1064" s="209">
        <v>0</v>
      </c>
      <c r="AA1064" s="210">
        <f>Z1064*K1064</f>
        <v>0</v>
      </c>
      <c r="AR1064" s="117" t="s">
        <v>165</v>
      </c>
      <c r="AT1064" s="117" t="s">
        <v>161</v>
      </c>
      <c r="AU1064" s="117" t="s">
        <v>114</v>
      </c>
      <c r="AY1064" s="117" t="s">
        <v>160</v>
      </c>
      <c r="BE1064" s="174">
        <f>IF(U1064="základní",N1064,0)</f>
        <v>0</v>
      </c>
      <c r="BF1064" s="174">
        <f>IF(U1064="snížená",N1064,0)</f>
        <v>0</v>
      </c>
      <c r="BG1064" s="174">
        <f>IF(U1064="zákl. přenesená",N1064,0)</f>
        <v>0</v>
      </c>
      <c r="BH1064" s="174">
        <f>IF(U1064="sníž. přenesená",N1064,0)</f>
        <v>0</v>
      </c>
      <c r="BI1064" s="174">
        <f>IF(U1064="nulová",N1064,0)</f>
        <v>0</v>
      </c>
      <c r="BJ1064" s="117" t="s">
        <v>83</v>
      </c>
      <c r="BK1064" s="174">
        <f>ROUND(L1064*K1064,2)</f>
        <v>0</v>
      </c>
      <c r="BL1064" s="117" t="s">
        <v>165</v>
      </c>
      <c r="BM1064" s="117" t="s">
        <v>1096</v>
      </c>
    </row>
    <row r="1065" spans="2:63" s="195" customFormat="1" ht="37.4" customHeight="1">
      <c r="B1065" s="191"/>
      <c r="C1065" s="417"/>
      <c r="D1065" s="419" t="s">
        <v>600</v>
      </c>
      <c r="E1065" s="419"/>
      <c r="F1065" s="419"/>
      <c r="G1065" s="419"/>
      <c r="H1065" s="419"/>
      <c r="I1065" s="419"/>
      <c r="J1065" s="419"/>
      <c r="K1065" s="419"/>
      <c r="L1065" s="193"/>
      <c r="M1065" s="193"/>
      <c r="N1065" s="378">
        <f>BK1065</f>
        <v>0</v>
      </c>
      <c r="O1065" s="379"/>
      <c r="P1065" s="379"/>
      <c r="Q1065" s="379"/>
      <c r="R1065" s="194"/>
      <c r="T1065" s="196"/>
      <c r="U1065" s="192"/>
      <c r="V1065" s="192"/>
      <c r="W1065" s="197">
        <f>W1066</f>
        <v>0</v>
      </c>
      <c r="X1065" s="192"/>
      <c r="Y1065" s="197">
        <f>Y1066</f>
        <v>0.6517945</v>
      </c>
      <c r="Z1065" s="192"/>
      <c r="AA1065" s="198">
        <f>AA1066</f>
        <v>0</v>
      </c>
      <c r="AR1065" s="199" t="s">
        <v>175</v>
      </c>
      <c r="AT1065" s="200" t="s">
        <v>74</v>
      </c>
      <c r="AU1065" s="200" t="s">
        <v>75</v>
      </c>
      <c r="AY1065" s="199" t="s">
        <v>160</v>
      </c>
      <c r="BK1065" s="201">
        <f>BK1066</f>
        <v>0</v>
      </c>
    </row>
    <row r="1066" spans="2:63" s="195" customFormat="1" ht="19.85" customHeight="1">
      <c r="B1066" s="191"/>
      <c r="C1066" s="417"/>
      <c r="D1066" s="418" t="s">
        <v>601</v>
      </c>
      <c r="E1066" s="418"/>
      <c r="F1066" s="418"/>
      <c r="G1066" s="418"/>
      <c r="H1066" s="418"/>
      <c r="I1066" s="418"/>
      <c r="J1066" s="418"/>
      <c r="K1066" s="418"/>
      <c r="L1066" s="202"/>
      <c r="M1066" s="202"/>
      <c r="N1066" s="313">
        <f>BK1066</f>
        <v>0</v>
      </c>
      <c r="O1066" s="314"/>
      <c r="P1066" s="314"/>
      <c r="Q1066" s="314"/>
      <c r="R1066" s="194"/>
      <c r="T1066" s="196"/>
      <c r="U1066" s="192"/>
      <c r="V1066" s="192"/>
      <c r="W1066" s="197">
        <f>SUM(W1067:W1085)</f>
        <v>0</v>
      </c>
      <c r="X1066" s="192"/>
      <c r="Y1066" s="197">
        <f>SUM(Y1067:Y1085)</f>
        <v>0.6517945</v>
      </c>
      <c r="Z1066" s="192"/>
      <c r="AA1066" s="198">
        <f>SUM(AA1067:AA1085)</f>
        <v>0</v>
      </c>
      <c r="AR1066" s="199" t="s">
        <v>175</v>
      </c>
      <c r="AT1066" s="200" t="s">
        <v>74</v>
      </c>
      <c r="AU1066" s="200" t="s">
        <v>83</v>
      </c>
      <c r="AY1066" s="199" t="s">
        <v>160</v>
      </c>
      <c r="BK1066" s="201">
        <f>SUM(BK1067:BK1085)</f>
        <v>0</v>
      </c>
    </row>
    <row r="1067" spans="2:65" s="126" customFormat="1" ht="28.95" customHeight="1">
      <c r="B1067" s="127"/>
      <c r="C1067" s="383" t="s">
        <v>586</v>
      </c>
      <c r="D1067" s="383" t="s">
        <v>161</v>
      </c>
      <c r="E1067" s="384" t="s">
        <v>1097</v>
      </c>
      <c r="F1067" s="385" t="s">
        <v>1098</v>
      </c>
      <c r="G1067" s="385"/>
      <c r="H1067" s="385"/>
      <c r="I1067" s="385"/>
      <c r="J1067" s="386" t="s">
        <v>178</v>
      </c>
      <c r="K1067" s="387">
        <v>10.55</v>
      </c>
      <c r="L1067" s="317">
        <v>0</v>
      </c>
      <c r="M1067" s="317"/>
      <c r="N1067" s="318">
        <f>ROUND(L1067*K1067,2)</f>
        <v>0</v>
      </c>
      <c r="O1067" s="318"/>
      <c r="P1067" s="318"/>
      <c r="Q1067" s="318"/>
      <c r="R1067" s="130"/>
      <c r="T1067" s="207" t="s">
        <v>5</v>
      </c>
      <c r="U1067" s="208" t="s">
        <v>40</v>
      </c>
      <c r="V1067" s="128"/>
      <c r="W1067" s="209">
        <f>V1067*K1067</f>
        <v>0</v>
      </c>
      <c r="X1067" s="209">
        <v>0.01835</v>
      </c>
      <c r="Y1067" s="209">
        <f>X1067*K1067</f>
        <v>0.19359250000000003</v>
      </c>
      <c r="Z1067" s="209">
        <v>0</v>
      </c>
      <c r="AA1067" s="210">
        <f>Z1067*K1067</f>
        <v>0</v>
      </c>
      <c r="AR1067" s="117" t="s">
        <v>510</v>
      </c>
      <c r="AT1067" s="117" t="s">
        <v>161</v>
      </c>
      <c r="AU1067" s="117" t="s">
        <v>114</v>
      </c>
      <c r="AY1067" s="117" t="s">
        <v>160</v>
      </c>
      <c r="BE1067" s="174">
        <f>IF(U1067="základní",N1067,0)</f>
        <v>0</v>
      </c>
      <c r="BF1067" s="174">
        <f>IF(U1067="snížená",N1067,0)</f>
        <v>0</v>
      </c>
      <c r="BG1067" s="174">
        <f>IF(U1067="zákl. přenesená",N1067,0)</f>
        <v>0</v>
      </c>
      <c r="BH1067" s="174">
        <f>IF(U1067="sníž. přenesená",N1067,0)</f>
        <v>0</v>
      </c>
      <c r="BI1067" s="174">
        <f>IF(U1067="nulová",N1067,0)</f>
        <v>0</v>
      </c>
      <c r="BJ1067" s="117" t="s">
        <v>83</v>
      </c>
      <c r="BK1067" s="174">
        <f>ROUND(L1067*K1067,2)</f>
        <v>0</v>
      </c>
      <c r="BL1067" s="117" t="s">
        <v>510</v>
      </c>
      <c r="BM1067" s="117" t="s">
        <v>1099</v>
      </c>
    </row>
    <row r="1068" spans="2:51" s="216" customFormat="1" ht="20.5" customHeight="1">
      <c r="B1068" s="211"/>
      <c r="C1068" s="388"/>
      <c r="D1068" s="388"/>
      <c r="E1068" s="389" t="s">
        <v>5</v>
      </c>
      <c r="F1068" s="390" t="s">
        <v>885</v>
      </c>
      <c r="G1068" s="391"/>
      <c r="H1068" s="391"/>
      <c r="I1068" s="391"/>
      <c r="J1068" s="388"/>
      <c r="K1068" s="392" t="s">
        <v>5</v>
      </c>
      <c r="L1068" s="212"/>
      <c r="M1068" s="212"/>
      <c r="N1068" s="212"/>
      <c r="O1068" s="212"/>
      <c r="P1068" s="212"/>
      <c r="Q1068" s="212"/>
      <c r="R1068" s="215"/>
      <c r="T1068" s="217"/>
      <c r="U1068" s="212"/>
      <c r="V1068" s="212"/>
      <c r="W1068" s="212"/>
      <c r="X1068" s="212"/>
      <c r="Y1068" s="212"/>
      <c r="Z1068" s="212"/>
      <c r="AA1068" s="218"/>
      <c r="AT1068" s="219" t="s">
        <v>168</v>
      </c>
      <c r="AU1068" s="219" t="s">
        <v>114</v>
      </c>
      <c r="AV1068" s="216" t="s">
        <v>83</v>
      </c>
      <c r="AW1068" s="216" t="s">
        <v>33</v>
      </c>
      <c r="AX1068" s="216" t="s">
        <v>75</v>
      </c>
      <c r="AY1068" s="219" t="s">
        <v>160</v>
      </c>
    </row>
    <row r="1069" spans="2:51" s="216" customFormat="1" ht="20.5" customHeight="1">
      <c r="B1069" s="211"/>
      <c r="C1069" s="388"/>
      <c r="D1069" s="388"/>
      <c r="E1069" s="389" t="s">
        <v>5</v>
      </c>
      <c r="F1069" s="393" t="s">
        <v>886</v>
      </c>
      <c r="G1069" s="394"/>
      <c r="H1069" s="394"/>
      <c r="I1069" s="394"/>
      <c r="J1069" s="388"/>
      <c r="K1069" s="392" t="s">
        <v>5</v>
      </c>
      <c r="L1069" s="212"/>
      <c r="M1069" s="212"/>
      <c r="N1069" s="212"/>
      <c r="O1069" s="212"/>
      <c r="P1069" s="212"/>
      <c r="Q1069" s="212"/>
      <c r="R1069" s="215"/>
      <c r="T1069" s="217"/>
      <c r="U1069" s="212"/>
      <c r="V1069" s="212"/>
      <c r="W1069" s="212"/>
      <c r="X1069" s="212"/>
      <c r="Y1069" s="212"/>
      <c r="Z1069" s="212"/>
      <c r="AA1069" s="218"/>
      <c r="AT1069" s="219" t="s">
        <v>168</v>
      </c>
      <c r="AU1069" s="219" t="s">
        <v>114</v>
      </c>
      <c r="AV1069" s="216" t="s">
        <v>83</v>
      </c>
      <c r="AW1069" s="216" t="s">
        <v>33</v>
      </c>
      <c r="AX1069" s="216" t="s">
        <v>75</v>
      </c>
      <c r="AY1069" s="219" t="s">
        <v>160</v>
      </c>
    </row>
    <row r="1070" spans="2:51" s="225" customFormat="1" ht="20.5" customHeight="1">
      <c r="B1070" s="220"/>
      <c r="C1070" s="395"/>
      <c r="D1070" s="395"/>
      <c r="E1070" s="396" t="s">
        <v>5</v>
      </c>
      <c r="F1070" s="397" t="s">
        <v>1076</v>
      </c>
      <c r="G1070" s="398"/>
      <c r="H1070" s="398"/>
      <c r="I1070" s="398"/>
      <c r="J1070" s="395"/>
      <c r="K1070" s="399">
        <v>5.6</v>
      </c>
      <c r="L1070" s="221"/>
      <c r="M1070" s="221"/>
      <c r="N1070" s="221"/>
      <c r="O1070" s="221"/>
      <c r="P1070" s="221"/>
      <c r="Q1070" s="221"/>
      <c r="R1070" s="224"/>
      <c r="T1070" s="226"/>
      <c r="U1070" s="221"/>
      <c r="V1070" s="221"/>
      <c r="W1070" s="221"/>
      <c r="X1070" s="221"/>
      <c r="Y1070" s="221"/>
      <c r="Z1070" s="221"/>
      <c r="AA1070" s="227"/>
      <c r="AT1070" s="228" t="s">
        <v>168</v>
      </c>
      <c r="AU1070" s="228" t="s">
        <v>114</v>
      </c>
      <c r="AV1070" s="225" t="s">
        <v>114</v>
      </c>
      <c r="AW1070" s="225" t="s">
        <v>33</v>
      </c>
      <c r="AX1070" s="225" t="s">
        <v>75</v>
      </c>
      <c r="AY1070" s="228" t="s">
        <v>160</v>
      </c>
    </row>
    <row r="1071" spans="2:51" s="225" customFormat="1" ht="20.5" customHeight="1">
      <c r="B1071" s="220"/>
      <c r="C1071" s="395"/>
      <c r="D1071" s="395"/>
      <c r="E1071" s="396" t="s">
        <v>5</v>
      </c>
      <c r="F1071" s="397" t="s">
        <v>1077</v>
      </c>
      <c r="G1071" s="398"/>
      <c r="H1071" s="398"/>
      <c r="I1071" s="398"/>
      <c r="J1071" s="395"/>
      <c r="K1071" s="399">
        <v>2.15</v>
      </c>
      <c r="L1071" s="221"/>
      <c r="M1071" s="221"/>
      <c r="N1071" s="221"/>
      <c r="O1071" s="221"/>
      <c r="P1071" s="221"/>
      <c r="Q1071" s="221"/>
      <c r="R1071" s="224"/>
      <c r="T1071" s="226"/>
      <c r="U1071" s="221"/>
      <c r="V1071" s="221"/>
      <c r="W1071" s="221"/>
      <c r="X1071" s="221"/>
      <c r="Y1071" s="221"/>
      <c r="Z1071" s="221"/>
      <c r="AA1071" s="227"/>
      <c r="AT1071" s="228" t="s">
        <v>168</v>
      </c>
      <c r="AU1071" s="228" t="s">
        <v>114</v>
      </c>
      <c r="AV1071" s="225" t="s">
        <v>114</v>
      </c>
      <c r="AW1071" s="225" t="s">
        <v>33</v>
      </c>
      <c r="AX1071" s="225" t="s">
        <v>75</v>
      </c>
      <c r="AY1071" s="228" t="s">
        <v>160</v>
      </c>
    </row>
    <row r="1072" spans="2:51" s="216" customFormat="1" ht="20.5" customHeight="1">
      <c r="B1072" s="211"/>
      <c r="C1072" s="388"/>
      <c r="D1072" s="388"/>
      <c r="E1072" s="389" t="s">
        <v>5</v>
      </c>
      <c r="F1072" s="393" t="s">
        <v>889</v>
      </c>
      <c r="G1072" s="394"/>
      <c r="H1072" s="394"/>
      <c r="I1072" s="394"/>
      <c r="J1072" s="388"/>
      <c r="K1072" s="392" t="s">
        <v>5</v>
      </c>
      <c r="L1072" s="212"/>
      <c r="M1072" s="212"/>
      <c r="N1072" s="212"/>
      <c r="O1072" s="212"/>
      <c r="P1072" s="212"/>
      <c r="Q1072" s="212"/>
      <c r="R1072" s="215"/>
      <c r="T1072" s="217"/>
      <c r="U1072" s="212"/>
      <c r="V1072" s="212"/>
      <c r="W1072" s="212"/>
      <c r="X1072" s="212"/>
      <c r="Y1072" s="212"/>
      <c r="Z1072" s="212"/>
      <c r="AA1072" s="218"/>
      <c r="AT1072" s="219" t="s">
        <v>168</v>
      </c>
      <c r="AU1072" s="219" t="s">
        <v>114</v>
      </c>
      <c r="AV1072" s="216" t="s">
        <v>83</v>
      </c>
      <c r="AW1072" s="216" t="s">
        <v>33</v>
      </c>
      <c r="AX1072" s="216" t="s">
        <v>75</v>
      </c>
      <c r="AY1072" s="219" t="s">
        <v>160</v>
      </c>
    </row>
    <row r="1073" spans="2:51" s="225" customFormat="1" ht="20.5" customHeight="1">
      <c r="B1073" s="220"/>
      <c r="C1073" s="395"/>
      <c r="D1073" s="395"/>
      <c r="E1073" s="396" t="s">
        <v>5</v>
      </c>
      <c r="F1073" s="397" t="s">
        <v>1078</v>
      </c>
      <c r="G1073" s="398"/>
      <c r="H1073" s="398"/>
      <c r="I1073" s="398"/>
      <c r="J1073" s="395"/>
      <c r="K1073" s="399">
        <v>2.8</v>
      </c>
      <c r="L1073" s="221"/>
      <c r="M1073" s="221"/>
      <c r="N1073" s="221"/>
      <c r="O1073" s="221"/>
      <c r="P1073" s="221"/>
      <c r="Q1073" s="221"/>
      <c r="R1073" s="224"/>
      <c r="T1073" s="226"/>
      <c r="U1073" s="221"/>
      <c r="V1073" s="221"/>
      <c r="W1073" s="221"/>
      <c r="X1073" s="221"/>
      <c r="Y1073" s="221"/>
      <c r="Z1073" s="221"/>
      <c r="AA1073" s="227"/>
      <c r="AT1073" s="228" t="s">
        <v>168</v>
      </c>
      <c r="AU1073" s="228" t="s">
        <v>114</v>
      </c>
      <c r="AV1073" s="225" t="s">
        <v>114</v>
      </c>
      <c r="AW1073" s="225" t="s">
        <v>33</v>
      </c>
      <c r="AX1073" s="225" t="s">
        <v>75</v>
      </c>
      <c r="AY1073" s="228" t="s">
        <v>160</v>
      </c>
    </row>
    <row r="1074" spans="2:51" s="234" customFormat="1" ht="20.5" customHeight="1">
      <c r="B1074" s="229"/>
      <c r="C1074" s="400"/>
      <c r="D1074" s="400"/>
      <c r="E1074" s="401" t="s">
        <v>5</v>
      </c>
      <c r="F1074" s="402" t="s">
        <v>170</v>
      </c>
      <c r="G1074" s="403"/>
      <c r="H1074" s="403"/>
      <c r="I1074" s="403"/>
      <c r="J1074" s="400"/>
      <c r="K1074" s="404">
        <v>10.55</v>
      </c>
      <c r="L1074" s="230"/>
      <c r="M1074" s="230"/>
      <c r="N1074" s="230"/>
      <c r="O1074" s="230"/>
      <c r="P1074" s="230"/>
      <c r="Q1074" s="230"/>
      <c r="R1074" s="233"/>
      <c r="T1074" s="235"/>
      <c r="U1074" s="230"/>
      <c r="V1074" s="230"/>
      <c r="W1074" s="230"/>
      <c r="X1074" s="230"/>
      <c r="Y1074" s="230"/>
      <c r="Z1074" s="230"/>
      <c r="AA1074" s="236"/>
      <c r="AT1074" s="237" t="s">
        <v>168</v>
      </c>
      <c r="AU1074" s="237" t="s">
        <v>114</v>
      </c>
      <c r="AV1074" s="234" t="s">
        <v>165</v>
      </c>
      <c r="AW1074" s="234" t="s">
        <v>33</v>
      </c>
      <c r="AX1074" s="234" t="s">
        <v>83</v>
      </c>
      <c r="AY1074" s="237" t="s">
        <v>160</v>
      </c>
    </row>
    <row r="1075" spans="2:65" s="126" customFormat="1" ht="28.95" customHeight="1">
      <c r="B1075" s="127"/>
      <c r="C1075" s="412" t="s">
        <v>474</v>
      </c>
      <c r="D1075" s="412" t="s">
        <v>237</v>
      </c>
      <c r="E1075" s="413" t="s">
        <v>1100</v>
      </c>
      <c r="F1075" s="414" t="s">
        <v>1101</v>
      </c>
      <c r="G1075" s="414"/>
      <c r="H1075" s="414"/>
      <c r="I1075" s="414"/>
      <c r="J1075" s="415" t="s">
        <v>363</v>
      </c>
      <c r="K1075" s="416">
        <v>10.656</v>
      </c>
      <c r="L1075" s="323">
        <v>0</v>
      </c>
      <c r="M1075" s="323"/>
      <c r="N1075" s="324">
        <f>ROUND(L1075*K1075,2)</f>
        <v>0</v>
      </c>
      <c r="O1075" s="318"/>
      <c r="P1075" s="318"/>
      <c r="Q1075" s="318"/>
      <c r="R1075" s="130"/>
      <c r="T1075" s="207" t="s">
        <v>5</v>
      </c>
      <c r="U1075" s="208" t="s">
        <v>40</v>
      </c>
      <c r="V1075" s="128"/>
      <c r="W1075" s="209">
        <f>V1075*K1075</f>
        <v>0</v>
      </c>
      <c r="X1075" s="209">
        <v>0.031</v>
      </c>
      <c r="Y1075" s="209">
        <f>X1075*K1075</f>
        <v>0.330336</v>
      </c>
      <c r="Z1075" s="209">
        <v>0</v>
      </c>
      <c r="AA1075" s="210">
        <f>Z1075*K1075</f>
        <v>0</v>
      </c>
      <c r="AR1075" s="117" t="s">
        <v>213</v>
      </c>
      <c r="AT1075" s="117" t="s">
        <v>237</v>
      </c>
      <c r="AU1075" s="117" t="s">
        <v>114</v>
      </c>
      <c r="AY1075" s="117" t="s">
        <v>160</v>
      </c>
      <c r="BE1075" s="174">
        <f>IF(U1075="základní",N1075,0)</f>
        <v>0</v>
      </c>
      <c r="BF1075" s="174">
        <f>IF(U1075="snížená",N1075,0)</f>
        <v>0</v>
      </c>
      <c r="BG1075" s="174">
        <f>IF(U1075="zákl. přenesená",N1075,0)</f>
        <v>0</v>
      </c>
      <c r="BH1075" s="174">
        <f>IF(U1075="sníž. přenesená",N1075,0)</f>
        <v>0</v>
      </c>
      <c r="BI1075" s="174">
        <f>IF(U1075="nulová",N1075,0)</f>
        <v>0</v>
      </c>
      <c r="BJ1075" s="117" t="s">
        <v>83</v>
      </c>
      <c r="BK1075" s="174">
        <f>ROUND(L1075*K1075,2)</f>
        <v>0</v>
      </c>
      <c r="BL1075" s="117" t="s">
        <v>165</v>
      </c>
      <c r="BM1075" s="117" t="s">
        <v>1102</v>
      </c>
    </row>
    <row r="1076" spans="2:51" s="216" customFormat="1" ht="20.5" customHeight="1">
      <c r="B1076" s="211"/>
      <c r="C1076" s="388"/>
      <c r="D1076" s="388"/>
      <c r="E1076" s="389" t="s">
        <v>5</v>
      </c>
      <c r="F1076" s="390" t="s">
        <v>885</v>
      </c>
      <c r="G1076" s="391"/>
      <c r="H1076" s="391"/>
      <c r="I1076" s="391"/>
      <c r="J1076" s="388"/>
      <c r="K1076" s="392" t="s">
        <v>5</v>
      </c>
      <c r="L1076" s="212"/>
      <c r="M1076" s="212"/>
      <c r="N1076" s="212"/>
      <c r="O1076" s="212"/>
      <c r="P1076" s="212"/>
      <c r="Q1076" s="212"/>
      <c r="R1076" s="215"/>
      <c r="T1076" s="217"/>
      <c r="U1076" s="212"/>
      <c r="V1076" s="212"/>
      <c r="W1076" s="212"/>
      <c r="X1076" s="212"/>
      <c r="Y1076" s="212"/>
      <c r="Z1076" s="212"/>
      <c r="AA1076" s="218"/>
      <c r="AT1076" s="219" t="s">
        <v>168</v>
      </c>
      <c r="AU1076" s="219" t="s">
        <v>114</v>
      </c>
      <c r="AV1076" s="216" t="s">
        <v>83</v>
      </c>
      <c r="AW1076" s="216" t="s">
        <v>33</v>
      </c>
      <c r="AX1076" s="216" t="s">
        <v>75</v>
      </c>
      <c r="AY1076" s="219" t="s">
        <v>160</v>
      </c>
    </row>
    <row r="1077" spans="2:51" s="216" customFormat="1" ht="20.5" customHeight="1">
      <c r="B1077" s="211"/>
      <c r="C1077" s="388"/>
      <c r="D1077" s="388"/>
      <c r="E1077" s="389" t="s">
        <v>5</v>
      </c>
      <c r="F1077" s="393" t="s">
        <v>886</v>
      </c>
      <c r="G1077" s="394"/>
      <c r="H1077" s="394"/>
      <c r="I1077" s="394"/>
      <c r="J1077" s="388"/>
      <c r="K1077" s="392" t="s">
        <v>5</v>
      </c>
      <c r="L1077" s="212"/>
      <c r="M1077" s="212"/>
      <c r="N1077" s="212"/>
      <c r="O1077" s="212"/>
      <c r="P1077" s="212"/>
      <c r="Q1077" s="212"/>
      <c r="R1077" s="215"/>
      <c r="T1077" s="217"/>
      <c r="U1077" s="212"/>
      <c r="V1077" s="212"/>
      <c r="W1077" s="212"/>
      <c r="X1077" s="212"/>
      <c r="Y1077" s="212"/>
      <c r="Z1077" s="212"/>
      <c r="AA1077" s="218"/>
      <c r="AT1077" s="219" t="s">
        <v>168</v>
      </c>
      <c r="AU1077" s="219" t="s">
        <v>114</v>
      </c>
      <c r="AV1077" s="216" t="s">
        <v>83</v>
      </c>
      <c r="AW1077" s="216" t="s">
        <v>33</v>
      </c>
      <c r="AX1077" s="216" t="s">
        <v>75</v>
      </c>
      <c r="AY1077" s="219" t="s">
        <v>160</v>
      </c>
    </row>
    <row r="1078" spans="2:51" s="225" customFormat="1" ht="20.5" customHeight="1">
      <c r="B1078" s="220"/>
      <c r="C1078" s="395"/>
      <c r="D1078" s="395"/>
      <c r="E1078" s="396" t="s">
        <v>5</v>
      </c>
      <c r="F1078" s="397" t="s">
        <v>1103</v>
      </c>
      <c r="G1078" s="398"/>
      <c r="H1078" s="398"/>
      <c r="I1078" s="398"/>
      <c r="J1078" s="395"/>
      <c r="K1078" s="399">
        <v>5.656</v>
      </c>
      <c r="L1078" s="221"/>
      <c r="M1078" s="221"/>
      <c r="N1078" s="221"/>
      <c r="O1078" s="221"/>
      <c r="P1078" s="221"/>
      <c r="Q1078" s="221"/>
      <c r="R1078" s="224"/>
      <c r="T1078" s="226"/>
      <c r="U1078" s="221"/>
      <c r="V1078" s="221"/>
      <c r="W1078" s="221"/>
      <c r="X1078" s="221"/>
      <c r="Y1078" s="221"/>
      <c r="Z1078" s="221"/>
      <c r="AA1078" s="227"/>
      <c r="AT1078" s="228" t="s">
        <v>168</v>
      </c>
      <c r="AU1078" s="228" t="s">
        <v>114</v>
      </c>
      <c r="AV1078" s="225" t="s">
        <v>114</v>
      </c>
      <c r="AW1078" s="225" t="s">
        <v>33</v>
      </c>
      <c r="AX1078" s="225" t="s">
        <v>75</v>
      </c>
      <c r="AY1078" s="228" t="s">
        <v>160</v>
      </c>
    </row>
    <row r="1079" spans="2:51" s="225" customFormat="1" ht="20.5" customHeight="1">
      <c r="B1079" s="220"/>
      <c r="C1079" s="395"/>
      <c r="D1079" s="395"/>
      <c r="E1079" s="396" t="s">
        <v>5</v>
      </c>
      <c r="F1079" s="397" t="s">
        <v>1104</v>
      </c>
      <c r="G1079" s="398"/>
      <c r="H1079" s="398"/>
      <c r="I1079" s="398"/>
      <c r="J1079" s="395"/>
      <c r="K1079" s="399">
        <v>2.172</v>
      </c>
      <c r="L1079" s="221"/>
      <c r="M1079" s="221"/>
      <c r="N1079" s="221"/>
      <c r="O1079" s="221"/>
      <c r="P1079" s="221"/>
      <c r="Q1079" s="221"/>
      <c r="R1079" s="224"/>
      <c r="T1079" s="226"/>
      <c r="U1079" s="221"/>
      <c r="V1079" s="221"/>
      <c r="W1079" s="221"/>
      <c r="X1079" s="221"/>
      <c r="Y1079" s="221"/>
      <c r="Z1079" s="221"/>
      <c r="AA1079" s="227"/>
      <c r="AT1079" s="228" t="s">
        <v>168</v>
      </c>
      <c r="AU1079" s="228" t="s">
        <v>114</v>
      </c>
      <c r="AV1079" s="225" t="s">
        <v>114</v>
      </c>
      <c r="AW1079" s="225" t="s">
        <v>33</v>
      </c>
      <c r="AX1079" s="225" t="s">
        <v>75</v>
      </c>
      <c r="AY1079" s="228" t="s">
        <v>160</v>
      </c>
    </row>
    <row r="1080" spans="2:51" s="216" customFormat="1" ht="20.5" customHeight="1">
      <c r="B1080" s="211"/>
      <c r="C1080" s="388"/>
      <c r="D1080" s="388"/>
      <c r="E1080" s="389" t="s">
        <v>5</v>
      </c>
      <c r="F1080" s="393" t="s">
        <v>889</v>
      </c>
      <c r="G1080" s="394"/>
      <c r="H1080" s="394"/>
      <c r="I1080" s="394"/>
      <c r="J1080" s="388"/>
      <c r="K1080" s="392" t="s">
        <v>5</v>
      </c>
      <c r="L1080" s="212"/>
      <c r="M1080" s="212"/>
      <c r="N1080" s="212"/>
      <c r="O1080" s="212"/>
      <c r="P1080" s="212"/>
      <c r="Q1080" s="212"/>
      <c r="R1080" s="215"/>
      <c r="T1080" s="217"/>
      <c r="U1080" s="212"/>
      <c r="V1080" s="212"/>
      <c r="W1080" s="212"/>
      <c r="X1080" s="212"/>
      <c r="Y1080" s="212"/>
      <c r="Z1080" s="212"/>
      <c r="AA1080" s="218"/>
      <c r="AT1080" s="219" t="s">
        <v>168</v>
      </c>
      <c r="AU1080" s="219" t="s">
        <v>114</v>
      </c>
      <c r="AV1080" s="216" t="s">
        <v>83</v>
      </c>
      <c r="AW1080" s="216" t="s">
        <v>33</v>
      </c>
      <c r="AX1080" s="216" t="s">
        <v>75</v>
      </c>
      <c r="AY1080" s="219" t="s">
        <v>160</v>
      </c>
    </row>
    <row r="1081" spans="2:51" s="225" customFormat="1" ht="20.5" customHeight="1">
      <c r="B1081" s="220"/>
      <c r="C1081" s="395"/>
      <c r="D1081" s="395"/>
      <c r="E1081" s="396" t="s">
        <v>5</v>
      </c>
      <c r="F1081" s="397" t="s">
        <v>1105</v>
      </c>
      <c r="G1081" s="398"/>
      <c r="H1081" s="398"/>
      <c r="I1081" s="398"/>
      <c r="J1081" s="395"/>
      <c r="K1081" s="399">
        <v>2.828</v>
      </c>
      <c r="L1081" s="221"/>
      <c r="M1081" s="221"/>
      <c r="N1081" s="221"/>
      <c r="O1081" s="221"/>
      <c r="P1081" s="221"/>
      <c r="Q1081" s="221"/>
      <c r="R1081" s="224"/>
      <c r="T1081" s="226"/>
      <c r="U1081" s="221"/>
      <c r="V1081" s="221"/>
      <c r="W1081" s="221"/>
      <c r="X1081" s="221"/>
      <c r="Y1081" s="221"/>
      <c r="Z1081" s="221"/>
      <c r="AA1081" s="227"/>
      <c r="AT1081" s="228" t="s">
        <v>168</v>
      </c>
      <c r="AU1081" s="228" t="s">
        <v>114</v>
      </c>
      <c r="AV1081" s="225" t="s">
        <v>114</v>
      </c>
      <c r="AW1081" s="225" t="s">
        <v>33</v>
      </c>
      <c r="AX1081" s="225" t="s">
        <v>75</v>
      </c>
      <c r="AY1081" s="228" t="s">
        <v>160</v>
      </c>
    </row>
    <row r="1082" spans="2:51" s="234" customFormat="1" ht="20.5" customHeight="1">
      <c r="B1082" s="229"/>
      <c r="C1082" s="400"/>
      <c r="D1082" s="400"/>
      <c r="E1082" s="401" t="s">
        <v>5</v>
      </c>
      <c r="F1082" s="402" t="s">
        <v>170</v>
      </c>
      <c r="G1082" s="403"/>
      <c r="H1082" s="403"/>
      <c r="I1082" s="403"/>
      <c r="J1082" s="400"/>
      <c r="K1082" s="404">
        <v>10.656</v>
      </c>
      <c r="L1082" s="230"/>
      <c r="M1082" s="230"/>
      <c r="N1082" s="230"/>
      <c r="O1082" s="230"/>
      <c r="P1082" s="230"/>
      <c r="Q1082" s="230"/>
      <c r="R1082" s="233"/>
      <c r="T1082" s="235"/>
      <c r="U1082" s="230"/>
      <c r="V1082" s="230"/>
      <c r="W1082" s="230"/>
      <c r="X1082" s="230"/>
      <c r="Y1082" s="230"/>
      <c r="Z1082" s="230"/>
      <c r="AA1082" s="236"/>
      <c r="AT1082" s="237" t="s">
        <v>168</v>
      </c>
      <c r="AU1082" s="237" t="s">
        <v>114</v>
      </c>
      <c r="AV1082" s="234" t="s">
        <v>165</v>
      </c>
      <c r="AW1082" s="234" t="s">
        <v>33</v>
      </c>
      <c r="AX1082" s="234" t="s">
        <v>83</v>
      </c>
      <c r="AY1082" s="237" t="s">
        <v>160</v>
      </c>
    </row>
    <row r="1083" spans="2:65" s="126" customFormat="1" ht="28.95" customHeight="1">
      <c r="B1083" s="127"/>
      <c r="C1083" s="412" t="s">
        <v>1106</v>
      </c>
      <c r="D1083" s="412" t="s">
        <v>237</v>
      </c>
      <c r="E1083" s="413" t="s">
        <v>1107</v>
      </c>
      <c r="F1083" s="414" t="s">
        <v>1108</v>
      </c>
      <c r="G1083" s="414"/>
      <c r="H1083" s="414"/>
      <c r="I1083" s="414"/>
      <c r="J1083" s="415" t="s">
        <v>363</v>
      </c>
      <c r="K1083" s="416">
        <v>21.311</v>
      </c>
      <c r="L1083" s="323">
        <v>0</v>
      </c>
      <c r="M1083" s="323"/>
      <c r="N1083" s="324">
        <f>ROUND(L1083*K1083,2)</f>
        <v>0</v>
      </c>
      <c r="O1083" s="318"/>
      <c r="P1083" s="318"/>
      <c r="Q1083" s="318"/>
      <c r="R1083" s="130"/>
      <c r="T1083" s="207" t="s">
        <v>5</v>
      </c>
      <c r="U1083" s="208" t="s">
        <v>40</v>
      </c>
      <c r="V1083" s="128"/>
      <c r="W1083" s="209">
        <f>V1083*K1083</f>
        <v>0</v>
      </c>
      <c r="X1083" s="209">
        <v>0.006</v>
      </c>
      <c r="Y1083" s="209">
        <f>X1083*K1083</f>
        <v>0.127866</v>
      </c>
      <c r="Z1083" s="209">
        <v>0</v>
      </c>
      <c r="AA1083" s="210">
        <f>Z1083*K1083</f>
        <v>0</v>
      </c>
      <c r="AR1083" s="117" t="s">
        <v>213</v>
      </c>
      <c r="AT1083" s="117" t="s">
        <v>237</v>
      </c>
      <c r="AU1083" s="117" t="s">
        <v>114</v>
      </c>
      <c r="AY1083" s="117" t="s">
        <v>160</v>
      </c>
      <c r="BE1083" s="174">
        <f>IF(U1083="základní",N1083,0)</f>
        <v>0</v>
      </c>
      <c r="BF1083" s="174">
        <f>IF(U1083="snížená",N1083,0)</f>
        <v>0</v>
      </c>
      <c r="BG1083" s="174">
        <f>IF(U1083="zákl. přenesená",N1083,0)</f>
        <v>0</v>
      </c>
      <c r="BH1083" s="174">
        <f>IF(U1083="sníž. přenesená",N1083,0)</f>
        <v>0</v>
      </c>
      <c r="BI1083" s="174">
        <f>IF(U1083="nulová",N1083,0)</f>
        <v>0</v>
      </c>
      <c r="BJ1083" s="117" t="s">
        <v>83</v>
      </c>
      <c r="BK1083" s="174">
        <f>ROUND(L1083*K1083,2)</f>
        <v>0</v>
      </c>
      <c r="BL1083" s="117" t="s">
        <v>165</v>
      </c>
      <c r="BM1083" s="117" t="s">
        <v>1109</v>
      </c>
    </row>
    <row r="1084" spans="2:51" s="225" customFormat="1" ht="20.5" customHeight="1">
      <c r="B1084" s="220"/>
      <c r="C1084" s="395"/>
      <c r="D1084" s="395"/>
      <c r="E1084" s="396" t="s">
        <v>5</v>
      </c>
      <c r="F1084" s="410" t="s">
        <v>1110</v>
      </c>
      <c r="G1084" s="411"/>
      <c r="H1084" s="411"/>
      <c r="I1084" s="411"/>
      <c r="J1084" s="395"/>
      <c r="K1084" s="399">
        <v>21.311</v>
      </c>
      <c r="L1084" s="221"/>
      <c r="M1084" s="221"/>
      <c r="N1084" s="221"/>
      <c r="O1084" s="221"/>
      <c r="P1084" s="221"/>
      <c r="Q1084" s="221"/>
      <c r="R1084" s="224"/>
      <c r="T1084" s="226"/>
      <c r="U1084" s="221"/>
      <c r="V1084" s="221"/>
      <c r="W1084" s="221"/>
      <c r="X1084" s="221"/>
      <c r="Y1084" s="221"/>
      <c r="Z1084" s="221"/>
      <c r="AA1084" s="227"/>
      <c r="AT1084" s="228" t="s">
        <v>168</v>
      </c>
      <c r="AU1084" s="228" t="s">
        <v>114</v>
      </c>
      <c r="AV1084" s="225" t="s">
        <v>114</v>
      </c>
      <c r="AW1084" s="225" t="s">
        <v>33</v>
      </c>
      <c r="AX1084" s="225" t="s">
        <v>75</v>
      </c>
      <c r="AY1084" s="228" t="s">
        <v>160</v>
      </c>
    </row>
    <row r="1085" spans="2:51" s="234" customFormat="1" ht="20.5" customHeight="1">
      <c r="B1085" s="229"/>
      <c r="C1085" s="400"/>
      <c r="D1085" s="400"/>
      <c r="E1085" s="401" t="s">
        <v>5</v>
      </c>
      <c r="F1085" s="402" t="s">
        <v>170</v>
      </c>
      <c r="G1085" s="403"/>
      <c r="H1085" s="403"/>
      <c r="I1085" s="403"/>
      <c r="J1085" s="400"/>
      <c r="K1085" s="404">
        <v>21.311</v>
      </c>
      <c r="L1085" s="230"/>
      <c r="M1085" s="230"/>
      <c r="N1085" s="230"/>
      <c r="O1085" s="230"/>
      <c r="P1085" s="230"/>
      <c r="Q1085" s="230"/>
      <c r="R1085" s="233"/>
      <c r="T1085" s="235"/>
      <c r="U1085" s="230"/>
      <c r="V1085" s="230"/>
      <c r="W1085" s="230"/>
      <c r="X1085" s="230"/>
      <c r="Y1085" s="230"/>
      <c r="Z1085" s="230"/>
      <c r="AA1085" s="236"/>
      <c r="AT1085" s="237" t="s">
        <v>168</v>
      </c>
      <c r="AU1085" s="237" t="s">
        <v>114</v>
      </c>
      <c r="AV1085" s="234" t="s">
        <v>165</v>
      </c>
      <c r="AW1085" s="234" t="s">
        <v>33</v>
      </c>
      <c r="AX1085" s="234" t="s">
        <v>83</v>
      </c>
      <c r="AY1085" s="237" t="s">
        <v>160</v>
      </c>
    </row>
    <row r="1086" spans="2:63" s="126" customFormat="1" ht="49.85" customHeight="1">
      <c r="B1086" s="127"/>
      <c r="C1086" s="128"/>
      <c r="D1086" s="193" t="s">
        <v>590</v>
      </c>
      <c r="E1086" s="128"/>
      <c r="F1086" s="128"/>
      <c r="G1086" s="128"/>
      <c r="H1086" s="128"/>
      <c r="I1086" s="128"/>
      <c r="J1086" s="128"/>
      <c r="K1086" s="128"/>
      <c r="L1086" s="128"/>
      <c r="M1086" s="128"/>
      <c r="N1086" s="327">
        <f aca="true" t="shared" si="5" ref="N1086:N1091">BK1086</f>
        <v>0</v>
      </c>
      <c r="O1086" s="328"/>
      <c r="P1086" s="328"/>
      <c r="Q1086" s="328"/>
      <c r="R1086" s="130"/>
      <c r="T1086" s="172"/>
      <c r="U1086" s="128"/>
      <c r="V1086" s="128"/>
      <c r="W1086" s="128"/>
      <c r="X1086" s="128"/>
      <c r="Y1086" s="128"/>
      <c r="Z1086" s="128"/>
      <c r="AA1086" s="251"/>
      <c r="AT1086" s="117" t="s">
        <v>74</v>
      </c>
      <c r="AU1086" s="117" t="s">
        <v>75</v>
      </c>
      <c r="AY1086" s="117" t="s">
        <v>591</v>
      </c>
      <c r="BK1086" s="174">
        <f>SUM(BK1087:BK1091)</f>
        <v>0</v>
      </c>
    </row>
    <row r="1087" spans="2:63" s="126" customFormat="1" ht="22.35" customHeight="1">
      <c r="B1087" s="127"/>
      <c r="C1087" s="252" t="s">
        <v>5</v>
      </c>
      <c r="D1087" s="252" t="s">
        <v>161</v>
      </c>
      <c r="E1087" s="253" t="s">
        <v>5</v>
      </c>
      <c r="F1087" s="376" t="s">
        <v>5</v>
      </c>
      <c r="G1087" s="376"/>
      <c r="H1087" s="376"/>
      <c r="I1087" s="376"/>
      <c r="J1087" s="254" t="s">
        <v>5</v>
      </c>
      <c r="K1087" s="255"/>
      <c r="L1087" s="377"/>
      <c r="M1087" s="318"/>
      <c r="N1087" s="318">
        <f t="shared" si="5"/>
        <v>0</v>
      </c>
      <c r="O1087" s="318"/>
      <c r="P1087" s="318"/>
      <c r="Q1087" s="318"/>
      <c r="R1087" s="130"/>
      <c r="T1087" s="207" t="s">
        <v>5</v>
      </c>
      <c r="U1087" s="256" t="s">
        <v>40</v>
      </c>
      <c r="V1087" s="128"/>
      <c r="W1087" s="128"/>
      <c r="X1087" s="128"/>
      <c r="Y1087" s="128"/>
      <c r="Z1087" s="128"/>
      <c r="AA1087" s="251"/>
      <c r="AT1087" s="117" t="s">
        <v>591</v>
      </c>
      <c r="AU1087" s="117" t="s">
        <v>83</v>
      </c>
      <c r="AY1087" s="117" t="s">
        <v>591</v>
      </c>
      <c r="BE1087" s="174">
        <f>IF(U1087="základní",N1087,0)</f>
        <v>0</v>
      </c>
      <c r="BF1087" s="174">
        <f>IF(U1087="snížená",N1087,0)</f>
        <v>0</v>
      </c>
      <c r="BG1087" s="174">
        <f>IF(U1087="zákl. přenesená",N1087,0)</f>
        <v>0</v>
      </c>
      <c r="BH1087" s="174">
        <f>IF(U1087="sníž. přenesená",N1087,0)</f>
        <v>0</v>
      </c>
      <c r="BI1087" s="174">
        <f>IF(U1087="nulová",N1087,0)</f>
        <v>0</v>
      </c>
      <c r="BJ1087" s="117" t="s">
        <v>83</v>
      </c>
      <c r="BK1087" s="174">
        <f>L1087*K1087</f>
        <v>0</v>
      </c>
    </row>
    <row r="1088" spans="2:63" s="126" customFormat="1" ht="22.35" customHeight="1">
      <c r="B1088" s="127"/>
      <c r="C1088" s="252" t="s">
        <v>5</v>
      </c>
      <c r="D1088" s="252" t="s">
        <v>161</v>
      </c>
      <c r="E1088" s="253" t="s">
        <v>5</v>
      </c>
      <c r="F1088" s="376" t="s">
        <v>5</v>
      </c>
      <c r="G1088" s="376"/>
      <c r="H1088" s="376"/>
      <c r="I1088" s="376"/>
      <c r="J1088" s="254" t="s">
        <v>5</v>
      </c>
      <c r="K1088" s="255"/>
      <c r="L1088" s="377"/>
      <c r="M1088" s="318"/>
      <c r="N1088" s="318">
        <f t="shared" si="5"/>
        <v>0</v>
      </c>
      <c r="O1088" s="318"/>
      <c r="P1088" s="318"/>
      <c r="Q1088" s="318"/>
      <c r="R1088" s="130"/>
      <c r="T1088" s="207" t="s">
        <v>5</v>
      </c>
      <c r="U1088" s="256" t="s">
        <v>40</v>
      </c>
      <c r="V1088" s="128"/>
      <c r="W1088" s="128"/>
      <c r="X1088" s="128"/>
      <c r="Y1088" s="128"/>
      <c r="Z1088" s="128"/>
      <c r="AA1088" s="251"/>
      <c r="AT1088" s="117" t="s">
        <v>591</v>
      </c>
      <c r="AU1088" s="117" t="s">
        <v>83</v>
      </c>
      <c r="AY1088" s="117" t="s">
        <v>591</v>
      </c>
      <c r="BE1088" s="174">
        <f>IF(U1088="základní",N1088,0)</f>
        <v>0</v>
      </c>
      <c r="BF1088" s="174">
        <f>IF(U1088="snížená",N1088,0)</f>
        <v>0</v>
      </c>
      <c r="BG1088" s="174">
        <f>IF(U1088="zákl. přenesená",N1088,0)</f>
        <v>0</v>
      </c>
      <c r="BH1088" s="174">
        <f>IF(U1088="sníž. přenesená",N1088,0)</f>
        <v>0</v>
      </c>
      <c r="BI1088" s="174">
        <f>IF(U1088="nulová",N1088,0)</f>
        <v>0</v>
      </c>
      <c r="BJ1088" s="117" t="s">
        <v>83</v>
      </c>
      <c r="BK1088" s="174">
        <f>L1088*K1088</f>
        <v>0</v>
      </c>
    </row>
    <row r="1089" spans="2:63" s="126" customFormat="1" ht="22.35" customHeight="1">
      <c r="B1089" s="127"/>
      <c r="C1089" s="252" t="s">
        <v>5</v>
      </c>
      <c r="D1089" s="252" t="s">
        <v>161</v>
      </c>
      <c r="E1089" s="253" t="s">
        <v>5</v>
      </c>
      <c r="F1089" s="376" t="s">
        <v>5</v>
      </c>
      <c r="G1089" s="376"/>
      <c r="H1089" s="376"/>
      <c r="I1089" s="376"/>
      <c r="J1089" s="254" t="s">
        <v>5</v>
      </c>
      <c r="K1089" s="255"/>
      <c r="L1089" s="377"/>
      <c r="M1089" s="318"/>
      <c r="N1089" s="318">
        <f t="shared" si="5"/>
        <v>0</v>
      </c>
      <c r="O1089" s="318"/>
      <c r="P1089" s="318"/>
      <c r="Q1089" s="318"/>
      <c r="R1089" s="130"/>
      <c r="T1089" s="207" t="s">
        <v>5</v>
      </c>
      <c r="U1089" s="256" t="s">
        <v>40</v>
      </c>
      <c r="V1089" s="128"/>
      <c r="W1089" s="128"/>
      <c r="X1089" s="128"/>
      <c r="Y1089" s="128"/>
      <c r="Z1089" s="128"/>
      <c r="AA1089" s="251"/>
      <c r="AT1089" s="117" t="s">
        <v>591</v>
      </c>
      <c r="AU1089" s="117" t="s">
        <v>83</v>
      </c>
      <c r="AY1089" s="117" t="s">
        <v>591</v>
      </c>
      <c r="BE1089" s="174">
        <f>IF(U1089="základní",N1089,0)</f>
        <v>0</v>
      </c>
      <c r="BF1089" s="174">
        <f>IF(U1089="snížená",N1089,0)</f>
        <v>0</v>
      </c>
      <c r="BG1089" s="174">
        <f>IF(U1089="zákl. přenesená",N1089,0)</f>
        <v>0</v>
      </c>
      <c r="BH1089" s="174">
        <f>IF(U1089="sníž. přenesená",N1089,0)</f>
        <v>0</v>
      </c>
      <c r="BI1089" s="174">
        <f>IF(U1089="nulová",N1089,0)</f>
        <v>0</v>
      </c>
      <c r="BJ1089" s="117" t="s">
        <v>83</v>
      </c>
      <c r="BK1089" s="174">
        <f>L1089*K1089</f>
        <v>0</v>
      </c>
    </row>
    <row r="1090" spans="2:63" s="126" customFormat="1" ht="22.35" customHeight="1">
      <c r="B1090" s="127"/>
      <c r="C1090" s="252" t="s">
        <v>5</v>
      </c>
      <c r="D1090" s="252" t="s">
        <v>161</v>
      </c>
      <c r="E1090" s="253" t="s">
        <v>5</v>
      </c>
      <c r="F1090" s="376" t="s">
        <v>5</v>
      </c>
      <c r="G1090" s="376"/>
      <c r="H1090" s="376"/>
      <c r="I1090" s="376"/>
      <c r="J1090" s="254" t="s">
        <v>5</v>
      </c>
      <c r="K1090" s="255"/>
      <c r="L1090" s="377"/>
      <c r="M1090" s="318"/>
      <c r="N1090" s="318">
        <f t="shared" si="5"/>
        <v>0</v>
      </c>
      <c r="O1090" s="318"/>
      <c r="P1090" s="318"/>
      <c r="Q1090" s="318"/>
      <c r="R1090" s="130"/>
      <c r="T1090" s="207" t="s">
        <v>5</v>
      </c>
      <c r="U1090" s="256" t="s">
        <v>40</v>
      </c>
      <c r="V1090" s="128"/>
      <c r="W1090" s="128"/>
      <c r="X1090" s="128"/>
      <c r="Y1090" s="128"/>
      <c r="Z1090" s="128"/>
      <c r="AA1090" s="251"/>
      <c r="AT1090" s="117" t="s">
        <v>591</v>
      </c>
      <c r="AU1090" s="117" t="s">
        <v>83</v>
      </c>
      <c r="AY1090" s="117" t="s">
        <v>591</v>
      </c>
      <c r="BE1090" s="174">
        <f>IF(U1090="základní",N1090,0)</f>
        <v>0</v>
      </c>
      <c r="BF1090" s="174">
        <f>IF(U1090="snížená",N1090,0)</f>
        <v>0</v>
      </c>
      <c r="BG1090" s="174">
        <f>IF(U1090="zákl. přenesená",N1090,0)</f>
        <v>0</v>
      </c>
      <c r="BH1090" s="174">
        <f>IF(U1090="sníž. přenesená",N1090,0)</f>
        <v>0</v>
      </c>
      <c r="BI1090" s="174">
        <f>IF(U1090="nulová",N1090,0)</f>
        <v>0</v>
      </c>
      <c r="BJ1090" s="117" t="s">
        <v>83</v>
      </c>
      <c r="BK1090" s="174">
        <f>L1090*K1090</f>
        <v>0</v>
      </c>
    </row>
    <row r="1091" spans="2:63" s="126" customFormat="1" ht="22.35" customHeight="1">
      <c r="B1091" s="127"/>
      <c r="C1091" s="252" t="s">
        <v>5</v>
      </c>
      <c r="D1091" s="252" t="s">
        <v>161</v>
      </c>
      <c r="E1091" s="253" t="s">
        <v>5</v>
      </c>
      <c r="F1091" s="376" t="s">
        <v>5</v>
      </c>
      <c r="G1091" s="376"/>
      <c r="H1091" s="376"/>
      <c r="I1091" s="376"/>
      <c r="J1091" s="254" t="s">
        <v>5</v>
      </c>
      <c r="K1091" s="255"/>
      <c r="L1091" s="377"/>
      <c r="M1091" s="318"/>
      <c r="N1091" s="318">
        <f t="shared" si="5"/>
        <v>0</v>
      </c>
      <c r="O1091" s="318"/>
      <c r="P1091" s="318"/>
      <c r="Q1091" s="318"/>
      <c r="R1091" s="130"/>
      <c r="T1091" s="207" t="s">
        <v>5</v>
      </c>
      <c r="U1091" s="256" t="s">
        <v>40</v>
      </c>
      <c r="V1091" s="149"/>
      <c r="W1091" s="149"/>
      <c r="X1091" s="149"/>
      <c r="Y1091" s="149"/>
      <c r="Z1091" s="149"/>
      <c r="AA1091" s="151"/>
      <c r="AT1091" s="117" t="s">
        <v>591</v>
      </c>
      <c r="AU1091" s="117" t="s">
        <v>83</v>
      </c>
      <c r="AY1091" s="117" t="s">
        <v>591</v>
      </c>
      <c r="BE1091" s="174">
        <f>IF(U1091="základní",N1091,0)</f>
        <v>0</v>
      </c>
      <c r="BF1091" s="174">
        <f>IF(U1091="snížená",N1091,0)</f>
        <v>0</v>
      </c>
      <c r="BG1091" s="174">
        <f>IF(U1091="zákl. přenesená",N1091,0)</f>
        <v>0</v>
      </c>
      <c r="BH1091" s="174">
        <f>IF(U1091="sníž. přenesená",N1091,0)</f>
        <v>0</v>
      </c>
      <c r="BI1091" s="174">
        <f>IF(U1091="nulová",N1091,0)</f>
        <v>0</v>
      </c>
      <c r="BJ1091" s="117" t="s">
        <v>83</v>
      </c>
      <c r="BK1091" s="174">
        <f>L1091*K1091</f>
        <v>0</v>
      </c>
    </row>
    <row r="1092" spans="2:18" s="126" customFormat="1" ht="6.95" customHeight="1">
      <c r="B1092" s="152"/>
      <c r="C1092" s="153"/>
      <c r="D1092" s="153"/>
      <c r="E1092" s="153"/>
      <c r="F1092" s="153"/>
      <c r="G1092" s="153"/>
      <c r="H1092" s="153"/>
      <c r="I1092" s="153"/>
      <c r="J1092" s="153"/>
      <c r="K1092" s="153"/>
      <c r="L1092" s="153"/>
      <c r="M1092" s="153"/>
      <c r="N1092" s="153"/>
      <c r="O1092" s="153"/>
      <c r="P1092" s="153"/>
      <c r="Q1092" s="153"/>
      <c r="R1092" s="154"/>
    </row>
  </sheetData>
  <sheetProtection password="8947" sheet="1" objects="1" scenarios="1" selectLockedCells="1"/>
  <mergeCells count="1211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L555:M555"/>
    <mergeCell ref="N555:Q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L640:M640"/>
    <mergeCell ref="N640:Q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L725:M725"/>
    <mergeCell ref="N725:Q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8:I738"/>
    <mergeCell ref="L738:M738"/>
    <mergeCell ref="N738:Q738"/>
    <mergeCell ref="F739:I739"/>
    <mergeCell ref="F740:I740"/>
    <mergeCell ref="F741:I741"/>
    <mergeCell ref="F742:I742"/>
    <mergeCell ref="F743:I743"/>
    <mergeCell ref="F744:I744"/>
    <mergeCell ref="F745:I745"/>
    <mergeCell ref="F747:I747"/>
    <mergeCell ref="L747:M747"/>
    <mergeCell ref="N747:Q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L771:M771"/>
    <mergeCell ref="N771:Q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4:I784"/>
    <mergeCell ref="L784:M784"/>
    <mergeCell ref="N784:Q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7:I807"/>
    <mergeCell ref="L807:M807"/>
    <mergeCell ref="N807:Q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827:I827"/>
    <mergeCell ref="F828:I828"/>
    <mergeCell ref="L828:M828"/>
    <mergeCell ref="N828:Q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L844:M844"/>
    <mergeCell ref="N844:Q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59:I859"/>
    <mergeCell ref="F861:I861"/>
    <mergeCell ref="L861:M861"/>
    <mergeCell ref="N861:Q861"/>
    <mergeCell ref="F862:I862"/>
    <mergeCell ref="F863:I863"/>
    <mergeCell ref="F864:I864"/>
    <mergeCell ref="F865:I865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L871:M871"/>
    <mergeCell ref="N871:Q871"/>
    <mergeCell ref="F872:I872"/>
    <mergeCell ref="F873:I873"/>
    <mergeCell ref="F874:I874"/>
    <mergeCell ref="F875:I875"/>
    <mergeCell ref="F876:I876"/>
    <mergeCell ref="L876:M876"/>
    <mergeCell ref="N876:Q876"/>
    <mergeCell ref="F877:I877"/>
    <mergeCell ref="F878:I878"/>
    <mergeCell ref="F879:I879"/>
    <mergeCell ref="F880:I880"/>
    <mergeCell ref="F882:I882"/>
    <mergeCell ref="L882:M882"/>
    <mergeCell ref="N882:Q882"/>
    <mergeCell ref="F883:I883"/>
    <mergeCell ref="F884:I884"/>
    <mergeCell ref="F885:I885"/>
    <mergeCell ref="F886:I886"/>
    <mergeCell ref="L886:M886"/>
    <mergeCell ref="N886:Q886"/>
    <mergeCell ref="F887:I887"/>
    <mergeCell ref="F888:I888"/>
    <mergeCell ref="F889:I889"/>
    <mergeCell ref="F890:I890"/>
    <mergeCell ref="L890:M890"/>
    <mergeCell ref="N890:Q890"/>
    <mergeCell ref="F891:I891"/>
    <mergeCell ref="F892:I892"/>
    <mergeCell ref="F893:I893"/>
    <mergeCell ref="L893:M893"/>
    <mergeCell ref="N893:Q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L901:M901"/>
    <mergeCell ref="N901:Q901"/>
    <mergeCell ref="F902:I902"/>
    <mergeCell ref="F903:I903"/>
    <mergeCell ref="F904:I904"/>
    <mergeCell ref="L904:M904"/>
    <mergeCell ref="N904:Q904"/>
    <mergeCell ref="F905:I905"/>
    <mergeCell ref="F906:I906"/>
    <mergeCell ref="F907:I907"/>
    <mergeCell ref="F908:I908"/>
    <mergeCell ref="L908:M908"/>
    <mergeCell ref="N908:Q908"/>
    <mergeCell ref="F909:I909"/>
    <mergeCell ref="L909:M909"/>
    <mergeCell ref="N909:Q909"/>
    <mergeCell ref="F910:I910"/>
    <mergeCell ref="F911:I911"/>
    <mergeCell ref="F912:I912"/>
    <mergeCell ref="F913:I913"/>
    <mergeCell ref="L913:M913"/>
    <mergeCell ref="N913:Q913"/>
    <mergeCell ref="F914:I914"/>
    <mergeCell ref="L914:M914"/>
    <mergeCell ref="N914:Q914"/>
    <mergeCell ref="F915:I915"/>
    <mergeCell ref="F916:I916"/>
    <mergeCell ref="F917:I917"/>
    <mergeCell ref="F918:I918"/>
    <mergeCell ref="L918:M918"/>
    <mergeCell ref="N918:Q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F930:I930"/>
    <mergeCell ref="F931:I931"/>
    <mergeCell ref="F932:I932"/>
    <mergeCell ref="F933:I933"/>
    <mergeCell ref="L933:M933"/>
    <mergeCell ref="N933:Q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L941:M941"/>
    <mergeCell ref="N941:Q941"/>
    <mergeCell ref="F942:I942"/>
    <mergeCell ref="F943:I943"/>
    <mergeCell ref="F944:I944"/>
    <mergeCell ref="F945:I945"/>
    <mergeCell ref="L945:M945"/>
    <mergeCell ref="N945:Q945"/>
    <mergeCell ref="F946:I946"/>
    <mergeCell ref="F947:I947"/>
    <mergeCell ref="F948:I948"/>
    <mergeCell ref="L948:M948"/>
    <mergeCell ref="N948:Q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71:I971"/>
    <mergeCell ref="F972:I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L978:M978"/>
    <mergeCell ref="N978:Q978"/>
    <mergeCell ref="F979:I979"/>
    <mergeCell ref="F980:I980"/>
    <mergeCell ref="F981:I981"/>
    <mergeCell ref="F982:I982"/>
    <mergeCell ref="L982:M982"/>
    <mergeCell ref="N982:Q982"/>
    <mergeCell ref="F983:I983"/>
    <mergeCell ref="F984:I984"/>
    <mergeCell ref="F985:I985"/>
    <mergeCell ref="F986:I986"/>
    <mergeCell ref="L986:M986"/>
    <mergeCell ref="N986:Q986"/>
    <mergeCell ref="F987:I987"/>
    <mergeCell ref="F988:I988"/>
    <mergeCell ref="F989:I989"/>
    <mergeCell ref="F990:I990"/>
    <mergeCell ref="L990:M990"/>
    <mergeCell ref="N990:Q990"/>
    <mergeCell ref="F991:I991"/>
    <mergeCell ref="F992:I992"/>
    <mergeCell ref="F993:I993"/>
    <mergeCell ref="F994:I994"/>
    <mergeCell ref="L994:M994"/>
    <mergeCell ref="N994:Q994"/>
    <mergeCell ref="F995:I995"/>
    <mergeCell ref="F996:I996"/>
    <mergeCell ref="F997:I997"/>
    <mergeCell ref="F998:I998"/>
    <mergeCell ref="L998:M998"/>
    <mergeCell ref="N998:Q998"/>
    <mergeCell ref="F999:I999"/>
    <mergeCell ref="F1000:I1000"/>
    <mergeCell ref="F1001:I1001"/>
    <mergeCell ref="F1002:I1002"/>
    <mergeCell ref="L1002:M1002"/>
    <mergeCell ref="N1002:Q1002"/>
    <mergeCell ref="F1003:I1003"/>
    <mergeCell ref="F1004:I1004"/>
    <mergeCell ref="F1005:I1005"/>
    <mergeCell ref="F1006:I1006"/>
    <mergeCell ref="L1006:M1006"/>
    <mergeCell ref="N1006:Q1006"/>
    <mergeCell ref="F1007:I1007"/>
    <mergeCell ref="F1008:I1008"/>
    <mergeCell ref="F1009:I1009"/>
    <mergeCell ref="F1010:I1010"/>
    <mergeCell ref="L1010:M1010"/>
    <mergeCell ref="N1010:Q1010"/>
    <mergeCell ref="F1011:I1011"/>
    <mergeCell ref="F1012:I1012"/>
    <mergeCell ref="F1013:I1013"/>
    <mergeCell ref="F1014:I1014"/>
    <mergeCell ref="L1014:M1014"/>
    <mergeCell ref="N1014:Q1014"/>
    <mergeCell ref="F1015:I1015"/>
    <mergeCell ref="F1016:I1016"/>
    <mergeCell ref="F1017:I1017"/>
    <mergeCell ref="L1017:M1017"/>
    <mergeCell ref="N1017:Q1017"/>
    <mergeCell ref="F1018:I1018"/>
    <mergeCell ref="F1019:I1019"/>
    <mergeCell ref="F1020:I1020"/>
    <mergeCell ref="L1020:M1020"/>
    <mergeCell ref="N1020:Q1020"/>
    <mergeCell ref="F1021:I1021"/>
    <mergeCell ref="L1021:M1021"/>
    <mergeCell ref="N1021:Q1021"/>
    <mergeCell ref="F1022:I1022"/>
    <mergeCell ref="F1023:I1023"/>
    <mergeCell ref="F1024:I1024"/>
    <mergeCell ref="F1025:I1025"/>
    <mergeCell ref="L1025:M1025"/>
    <mergeCell ref="N1025:Q1025"/>
    <mergeCell ref="F1026:I1026"/>
    <mergeCell ref="F1027:I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L1036:M1036"/>
    <mergeCell ref="N1036:Q1036"/>
    <mergeCell ref="F1037:I1037"/>
    <mergeCell ref="L1037:M1037"/>
    <mergeCell ref="N1037:Q1037"/>
    <mergeCell ref="F1038:I1038"/>
    <mergeCell ref="F1039:I1039"/>
    <mergeCell ref="F1040:I1040"/>
    <mergeCell ref="F1041:I1041"/>
    <mergeCell ref="F1042:I1042"/>
    <mergeCell ref="F1043:I1043"/>
    <mergeCell ref="F1044:I1044"/>
    <mergeCell ref="F1046:I1046"/>
    <mergeCell ref="L1046:M1046"/>
    <mergeCell ref="N1046:Q1046"/>
    <mergeCell ref="F1047:I1047"/>
    <mergeCell ref="F1048:I1048"/>
    <mergeCell ref="F1049:I1049"/>
    <mergeCell ref="F1050:I1050"/>
    <mergeCell ref="F1052:I1052"/>
    <mergeCell ref="L1052:M1052"/>
    <mergeCell ref="N1052:Q1052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L1059:M1059"/>
    <mergeCell ref="N1059:Q1059"/>
    <mergeCell ref="F1060:I1060"/>
    <mergeCell ref="F1061:I1061"/>
    <mergeCell ref="F1062:I1062"/>
    <mergeCell ref="F1064:I1064"/>
    <mergeCell ref="L1064:M1064"/>
    <mergeCell ref="N1064:Q1064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L1075:M1075"/>
    <mergeCell ref="N1075:Q1075"/>
    <mergeCell ref="F1076:I1076"/>
    <mergeCell ref="F1077:I1077"/>
    <mergeCell ref="F1078:I1078"/>
    <mergeCell ref="F1079:I1079"/>
    <mergeCell ref="H1:K1"/>
    <mergeCell ref="S2:AC2"/>
    <mergeCell ref="F1090:I1090"/>
    <mergeCell ref="L1090:M1090"/>
    <mergeCell ref="N1090:Q1090"/>
    <mergeCell ref="F1091:I1091"/>
    <mergeCell ref="L1091:M1091"/>
    <mergeCell ref="N1091:Q1091"/>
    <mergeCell ref="N129:Q129"/>
    <mergeCell ref="N130:Q130"/>
    <mergeCell ref="N131:Q131"/>
    <mergeCell ref="N737:Q737"/>
    <mergeCell ref="N746:Q746"/>
    <mergeCell ref="N783:Q783"/>
    <mergeCell ref="N806:Q806"/>
    <mergeCell ref="N860:Q860"/>
    <mergeCell ref="N881:Q881"/>
    <mergeCell ref="N1045:Q1045"/>
    <mergeCell ref="N1051:Q1051"/>
    <mergeCell ref="N1063:Q1063"/>
    <mergeCell ref="N1065:Q1065"/>
    <mergeCell ref="N1066:Q1066"/>
    <mergeCell ref="N1086:Q1086"/>
    <mergeCell ref="F1080:I1080"/>
    <mergeCell ref="F1081:I1081"/>
    <mergeCell ref="F1082:I1082"/>
    <mergeCell ref="F1083:I1083"/>
    <mergeCell ref="L1083:M1083"/>
    <mergeCell ref="N1083:Q1083"/>
    <mergeCell ref="F1084:I1084"/>
    <mergeCell ref="F1085:I1085"/>
    <mergeCell ref="F1087:I1087"/>
  </mergeCells>
  <dataValidations count="2" disablePrompts="1">
    <dataValidation type="list" allowBlank="1" showInputMessage="1" showErrorMessage="1" error="Povoleny jsou hodnoty K, M." sqref="D1087:D1092">
      <formula1>"K, M"</formula1>
    </dataValidation>
    <dataValidation type="list" allowBlank="1" showInputMessage="1" showErrorMessage="1" error="Povoleny jsou hodnoty základní, snížená, zákl. přenesená, sníž. přenesená, nulová." sqref="U1087:U109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39"/>
  <sheetViews>
    <sheetView showGridLines="0" workbookViewId="0" topLeftCell="A1">
      <pane ySplit="1" topLeftCell="A112" activePane="bottomLeft" state="frozen"/>
      <selection pane="bottomLeft" activeCell="L129" sqref="L129:M129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90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1111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">
        <v>5</v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">
        <v>5</v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N101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ROUND((((SUM(BE101:BE108)+SUM(BE126:BE832))+SUM(BE834:BE838))),2)</f>
        <v>0</v>
      </c>
      <c r="I32" s="350"/>
      <c r="J32" s="350"/>
      <c r="K32" s="128"/>
      <c r="L32" s="128"/>
      <c r="M32" s="363">
        <f>ROUND(((ROUND((SUM(BE101:BE108)+SUM(BE126:BE832)),2)*F32)+SUM(BE834:BE838)*F32),2)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ROUND((((SUM(BF101:BF108)+SUM(BF126:BF832))+SUM(BF834:BF838))),2)</f>
        <v>0</v>
      </c>
      <c r="I33" s="350"/>
      <c r="J33" s="350"/>
      <c r="K33" s="128"/>
      <c r="L33" s="128"/>
      <c r="M33" s="363">
        <f>ROUND(((ROUND((SUM(BF101:BF108)+SUM(BF126:BF832)),2)*F33)+SUM(BF834:BF838)*F33),2)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ROUND((((SUM(BG101:BG108)+SUM(BG126:BG832))+SUM(BG834:BG838))),2)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ROUND((((SUM(BH101:BH108)+SUM(BH126:BH832))+SUM(BH834:BH838))),2)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ROUND((((SUM(BI101:BI108)+SUM(BI126:BI832))+SUM(BI834:BI838))),2)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03 - Kanalizace dešťová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>Sv. Čech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N126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593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N127</f>
        <v>0</v>
      </c>
      <c r="O89" s="354"/>
      <c r="P89" s="354"/>
      <c r="Q89" s="354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55">
        <f>N128</f>
        <v>0</v>
      </c>
      <c r="O90" s="356"/>
      <c r="P90" s="356"/>
      <c r="Q90" s="356"/>
      <c r="R90" s="168"/>
    </row>
    <row r="91" spans="2:18" s="169" customFormat="1" ht="19.85" customHeight="1">
      <c r="B91" s="165"/>
      <c r="C91" s="166"/>
      <c r="D91" s="167" t="s">
        <v>594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55">
        <f>N521</f>
        <v>0</v>
      </c>
      <c r="O91" s="356"/>
      <c r="P91" s="356"/>
      <c r="Q91" s="356"/>
      <c r="R91" s="168"/>
    </row>
    <row r="92" spans="2:18" s="169" customFormat="1" ht="19.85" customHeight="1">
      <c r="B92" s="165"/>
      <c r="C92" s="166"/>
      <c r="D92" s="167" t="s">
        <v>127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55">
        <f>N530</f>
        <v>0</v>
      </c>
      <c r="O92" s="356"/>
      <c r="P92" s="356"/>
      <c r="Q92" s="356"/>
      <c r="R92" s="168"/>
    </row>
    <row r="93" spans="2:18" s="169" customFormat="1" ht="19.85" customHeight="1">
      <c r="B93" s="165"/>
      <c r="C93" s="166"/>
      <c r="D93" s="167" t="s">
        <v>595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55">
        <f>N561</f>
        <v>0</v>
      </c>
      <c r="O93" s="356"/>
      <c r="P93" s="356"/>
      <c r="Q93" s="356"/>
      <c r="R93" s="168"/>
    </row>
    <row r="94" spans="2:18" s="169" customFormat="1" ht="19.85" customHeight="1">
      <c r="B94" s="165"/>
      <c r="C94" s="166"/>
      <c r="D94" s="167" t="s">
        <v>596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55">
        <f>N580</f>
        <v>0</v>
      </c>
      <c r="O94" s="356"/>
      <c r="P94" s="356"/>
      <c r="Q94" s="356"/>
      <c r="R94" s="168"/>
    </row>
    <row r="95" spans="2:18" s="169" customFormat="1" ht="19.85" customHeight="1">
      <c r="B95" s="165"/>
      <c r="C95" s="166"/>
      <c r="D95" s="167" t="s">
        <v>130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55">
        <f>N617</f>
        <v>0</v>
      </c>
      <c r="O95" s="356"/>
      <c r="P95" s="356"/>
      <c r="Q95" s="356"/>
      <c r="R95" s="168"/>
    </row>
    <row r="96" spans="2:18" s="169" customFormat="1" ht="19.85" customHeight="1">
      <c r="B96" s="165"/>
      <c r="C96" s="166"/>
      <c r="D96" s="167" t="s">
        <v>599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55">
        <f>N810</f>
        <v>0</v>
      </c>
      <c r="O96" s="356"/>
      <c r="P96" s="356"/>
      <c r="Q96" s="356"/>
      <c r="R96" s="168"/>
    </row>
    <row r="97" spans="2:18" s="164" customFormat="1" ht="24.95" customHeight="1">
      <c r="B97" s="160"/>
      <c r="C97" s="161"/>
      <c r="D97" s="162" t="s">
        <v>600</v>
      </c>
      <c r="E97" s="161"/>
      <c r="F97" s="161"/>
      <c r="G97" s="161"/>
      <c r="H97" s="161"/>
      <c r="I97" s="161"/>
      <c r="J97" s="161"/>
      <c r="K97" s="161"/>
      <c r="L97" s="161"/>
      <c r="M97" s="161"/>
      <c r="N97" s="336">
        <f>N812</f>
        <v>0</v>
      </c>
      <c r="O97" s="354"/>
      <c r="P97" s="354"/>
      <c r="Q97" s="354"/>
      <c r="R97" s="163"/>
    </row>
    <row r="98" spans="2:18" s="169" customFormat="1" ht="19.85" customHeight="1">
      <c r="B98" s="165"/>
      <c r="C98" s="166"/>
      <c r="D98" s="167" t="s">
        <v>601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55">
        <f>N813</f>
        <v>0</v>
      </c>
      <c r="O98" s="356"/>
      <c r="P98" s="356"/>
      <c r="Q98" s="356"/>
      <c r="R98" s="168"/>
    </row>
    <row r="99" spans="2:18" s="164" customFormat="1" ht="21.75" customHeight="1">
      <c r="B99" s="160"/>
      <c r="C99" s="161"/>
      <c r="D99" s="162" t="s">
        <v>136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35">
        <f>N833</f>
        <v>0</v>
      </c>
      <c r="O99" s="354"/>
      <c r="P99" s="354"/>
      <c r="Q99" s="354"/>
      <c r="R99" s="163"/>
    </row>
    <row r="100" spans="2:18" s="126" customFormat="1" ht="21.75" customHeight="1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30"/>
    </row>
    <row r="101" spans="2:21" s="126" customFormat="1" ht="29.25" customHeight="1">
      <c r="B101" s="127"/>
      <c r="C101" s="159" t="s">
        <v>137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357">
        <f>ROUND(N102+N103+N104+N105+N106+N107,2)</f>
        <v>0</v>
      </c>
      <c r="O101" s="358"/>
      <c r="P101" s="358"/>
      <c r="Q101" s="358"/>
      <c r="R101" s="130"/>
      <c r="T101" s="170"/>
      <c r="U101" s="171" t="s">
        <v>39</v>
      </c>
    </row>
    <row r="102" spans="2:62" s="126" customFormat="1" ht="18" customHeight="1">
      <c r="B102" s="127"/>
      <c r="C102" s="128"/>
      <c r="D102" s="266" t="s">
        <v>138</v>
      </c>
      <c r="E102" s="346"/>
      <c r="F102" s="346"/>
      <c r="G102" s="346"/>
      <c r="H102" s="346"/>
      <c r="I102" s="108"/>
      <c r="J102" s="108"/>
      <c r="K102" s="108"/>
      <c r="L102" s="108"/>
      <c r="M102" s="108"/>
      <c r="N102" s="268">
        <f>ROUND(N88*T102,2)</f>
        <v>0</v>
      </c>
      <c r="O102" s="347"/>
      <c r="P102" s="347"/>
      <c r="Q102" s="347"/>
      <c r="R102" s="130"/>
      <c r="S102" s="128"/>
      <c r="T102" s="172"/>
      <c r="U102" s="173" t="s">
        <v>40</v>
      </c>
      <c r="AY102" s="117" t="s">
        <v>139</v>
      </c>
      <c r="BE102" s="174">
        <f aca="true" t="shared" si="0" ref="BE102:BE107">IF(U102="základní",N102,0)</f>
        <v>0</v>
      </c>
      <c r="BF102" s="174">
        <f aca="true" t="shared" si="1" ref="BF102:BF107">IF(U102="snížená",N102,0)</f>
        <v>0</v>
      </c>
      <c r="BG102" s="174">
        <f aca="true" t="shared" si="2" ref="BG102:BG107">IF(U102="zákl. přenesená",N102,0)</f>
        <v>0</v>
      </c>
      <c r="BH102" s="174">
        <f aca="true" t="shared" si="3" ref="BH102:BH107">IF(U102="sníž. přenesená",N102,0)</f>
        <v>0</v>
      </c>
      <c r="BI102" s="174">
        <f aca="true" t="shared" si="4" ref="BI102:BI107">IF(U102="nulová",N102,0)</f>
        <v>0</v>
      </c>
      <c r="BJ102" s="117" t="s">
        <v>83</v>
      </c>
    </row>
    <row r="103" spans="2:62" s="126" customFormat="1" ht="18" customHeight="1">
      <c r="B103" s="127"/>
      <c r="C103" s="128"/>
      <c r="D103" s="266" t="s">
        <v>140</v>
      </c>
      <c r="E103" s="346"/>
      <c r="F103" s="346"/>
      <c r="G103" s="346"/>
      <c r="H103" s="346"/>
      <c r="I103" s="108"/>
      <c r="J103" s="108"/>
      <c r="K103" s="108"/>
      <c r="L103" s="108"/>
      <c r="M103" s="108"/>
      <c r="N103" s="268">
        <f>ROUND(N88*T103,2)</f>
        <v>0</v>
      </c>
      <c r="O103" s="347"/>
      <c r="P103" s="347"/>
      <c r="Q103" s="347"/>
      <c r="R103" s="130"/>
      <c r="S103" s="128"/>
      <c r="T103" s="172"/>
      <c r="U103" s="173" t="s">
        <v>40</v>
      </c>
      <c r="AY103" s="117" t="s">
        <v>139</v>
      </c>
      <c r="BE103" s="174">
        <f t="shared" si="0"/>
        <v>0</v>
      </c>
      <c r="BF103" s="174">
        <f t="shared" si="1"/>
        <v>0</v>
      </c>
      <c r="BG103" s="174">
        <f t="shared" si="2"/>
        <v>0</v>
      </c>
      <c r="BH103" s="174">
        <f t="shared" si="3"/>
        <v>0</v>
      </c>
      <c r="BI103" s="174">
        <f t="shared" si="4"/>
        <v>0</v>
      </c>
      <c r="BJ103" s="117" t="s">
        <v>83</v>
      </c>
    </row>
    <row r="104" spans="2:62" s="126" customFormat="1" ht="18" customHeight="1">
      <c r="B104" s="127"/>
      <c r="C104" s="128"/>
      <c r="D104" s="266" t="s">
        <v>141</v>
      </c>
      <c r="E104" s="346"/>
      <c r="F104" s="346"/>
      <c r="G104" s="346"/>
      <c r="H104" s="346"/>
      <c r="I104" s="108"/>
      <c r="J104" s="108"/>
      <c r="K104" s="108"/>
      <c r="L104" s="108"/>
      <c r="M104" s="108"/>
      <c r="N104" s="268">
        <f>ROUND(N88*T104,2)</f>
        <v>0</v>
      </c>
      <c r="O104" s="347"/>
      <c r="P104" s="347"/>
      <c r="Q104" s="347"/>
      <c r="R104" s="130"/>
      <c r="S104" s="128"/>
      <c r="T104" s="172"/>
      <c r="U104" s="173" t="s">
        <v>40</v>
      </c>
      <c r="AY104" s="117" t="s">
        <v>139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62" s="126" customFormat="1" ht="18" customHeight="1">
      <c r="B105" s="127"/>
      <c r="C105" s="128"/>
      <c r="D105" s="266" t="s">
        <v>142</v>
      </c>
      <c r="E105" s="346"/>
      <c r="F105" s="346"/>
      <c r="G105" s="346"/>
      <c r="H105" s="346"/>
      <c r="I105" s="108"/>
      <c r="J105" s="108"/>
      <c r="K105" s="108"/>
      <c r="L105" s="108"/>
      <c r="M105" s="108"/>
      <c r="N105" s="268">
        <f>ROUND(N88*T105,2)</f>
        <v>0</v>
      </c>
      <c r="O105" s="347"/>
      <c r="P105" s="347"/>
      <c r="Q105" s="347"/>
      <c r="R105" s="130"/>
      <c r="S105" s="128"/>
      <c r="T105" s="172"/>
      <c r="U105" s="173" t="s">
        <v>40</v>
      </c>
      <c r="AY105" s="117" t="s">
        <v>139</v>
      </c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17" t="s">
        <v>83</v>
      </c>
    </row>
    <row r="106" spans="2:62" s="126" customFormat="1" ht="18" customHeight="1">
      <c r="B106" s="127"/>
      <c r="C106" s="128"/>
      <c r="D106" s="266" t="s">
        <v>143</v>
      </c>
      <c r="E106" s="346"/>
      <c r="F106" s="346"/>
      <c r="G106" s="346"/>
      <c r="H106" s="346"/>
      <c r="I106" s="108"/>
      <c r="J106" s="108"/>
      <c r="K106" s="108"/>
      <c r="L106" s="108"/>
      <c r="M106" s="108"/>
      <c r="N106" s="268">
        <f>ROUND(N88*T106,2)</f>
        <v>0</v>
      </c>
      <c r="O106" s="347"/>
      <c r="P106" s="347"/>
      <c r="Q106" s="347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114" t="s">
        <v>144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68">
        <f>ROUND(N88*T107,2)</f>
        <v>0</v>
      </c>
      <c r="O107" s="347"/>
      <c r="P107" s="347"/>
      <c r="Q107" s="347"/>
      <c r="R107" s="130"/>
      <c r="S107" s="128"/>
      <c r="T107" s="175"/>
      <c r="U107" s="176" t="s">
        <v>40</v>
      </c>
      <c r="AY107" s="117" t="s">
        <v>145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18" s="126" customFormat="1" ht="13.5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0"/>
    </row>
    <row r="109" spans="2:18" s="126" customFormat="1" ht="29.25" customHeight="1">
      <c r="B109" s="127"/>
      <c r="C109" s="177" t="s">
        <v>108</v>
      </c>
      <c r="D109" s="139"/>
      <c r="E109" s="139"/>
      <c r="F109" s="139"/>
      <c r="G109" s="139"/>
      <c r="H109" s="139"/>
      <c r="I109" s="139"/>
      <c r="J109" s="139"/>
      <c r="K109" s="139"/>
      <c r="L109" s="348">
        <f>ROUND(SUM(N88+N101),2)</f>
        <v>0</v>
      </c>
      <c r="M109" s="348"/>
      <c r="N109" s="348"/>
      <c r="O109" s="348"/>
      <c r="P109" s="348"/>
      <c r="Q109" s="348"/>
      <c r="R109" s="130"/>
    </row>
    <row r="110" spans="2:18" s="126" customFormat="1" ht="6.95" customHeight="1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4"/>
    </row>
    <row r="114" spans="2:18" s="126" customFormat="1" ht="6.95" customHeight="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7"/>
    </row>
    <row r="115" spans="2:18" s="126" customFormat="1" ht="36.95" customHeight="1">
      <c r="B115" s="127"/>
      <c r="C115" s="349" t="s">
        <v>146</v>
      </c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130"/>
    </row>
    <row r="116" spans="2:18" s="126" customFormat="1" ht="6.95" customHeight="1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30" customHeight="1">
      <c r="B117" s="127"/>
      <c r="C117" s="125" t="s">
        <v>19</v>
      </c>
      <c r="D117" s="128"/>
      <c r="E117" s="128"/>
      <c r="F117" s="351" t="str">
        <f>F6</f>
        <v>Lokalita pro RD  Za Hniličkou, Horní Temenice</v>
      </c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128"/>
      <c r="R117" s="130"/>
    </row>
    <row r="118" spans="2:18" s="126" customFormat="1" ht="36.95" customHeight="1">
      <c r="B118" s="127"/>
      <c r="C118" s="158" t="s">
        <v>116</v>
      </c>
      <c r="D118" s="128"/>
      <c r="E118" s="128"/>
      <c r="F118" s="353" t="str">
        <f>F7</f>
        <v>SO 03 - Kanalizace dešťová</v>
      </c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128"/>
      <c r="R118" s="130"/>
    </row>
    <row r="119" spans="2:18" s="126" customFormat="1" ht="6.9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30"/>
    </row>
    <row r="120" spans="2:18" s="126" customFormat="1" ht="18" customHeight="1">
      <c r="B120" s="127"/>
      <c r="C120" s="125" t="s">
        <v>23</v>
      </c>
      <c r="D120" s="128"/>
      <c r="E120" s="128"/>
      <c r="F120" s="131" t="str">
        <f>F9</f>
        <v>Šumperk</v>
      </c>
      <c r="G120" s="128"/>
      <c r="H120" s="128"/>
      <c r="I120" s="128"/>
      <c r="J120" s="128"/>
      <c r="K120" s="125" t="s">
        <v>25</v>
      </c>
      <c r="L120" s="128"/>
      <c r="M120" s="339" t="str">
        <f>IF(O9="","",O9)</f>
        <v>Vyplň údaj</v>
      </c>
      <c r="N120" s="339"/>
      <c r="O120" s="339"/>
      <c r="P120" s="339"/>
      <c r="Q120" s="128"/>
      <c r="R120" s="130"/>
    </row>
    <row r="121" spans="2:18" s="126" customFormat="1" ht="6.95" customHeight="1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30"/>
    </row>
    <row r="122" spans="2:18" s="126" customFormat="1" ht="13.55">
      <c r="B122" s="127"/>
      <c r="C122" s="125" t="s">
        <v>26</v>
      </c>
      <c r="D122" s="128"/>
      <c r="E122" s="128"/>
      <c r="F122" s="131" t="str">
        <f>E12</f>
        <v xml:space="preserve"> </v>
      </c>
      <c r="G122" s="128"/>
      <c r="H122" s="128"/>
      <c r="I122" s="128"/>
      <c r="J122" s="128"/>
      <c r="K122" s="125" t="s">
        <v>32</v>
      </c>
      <c r="L122" s="128"/>
      <c r="M122" s="340" t="str">
        <f>E18</f>
        <v xml:space="preserve"> </v>
      </c>
      <c r="N122" s="340"/>
      <c r="O122" s="340"/>
      <c r="P122" s="340"/>
      <c r="Q122" s="340"/>
      <c r="R122" s="130"/>
    </row>
    <row r="123" spans="2:18" s="126" customFormat="1" ht="14.5" customHeight="1">
      <c r="B123" s="127"/>
      <c r="C123" s="125" t="s">
        <v>30</v>
      </c>
      <c r="D123" s="128"/>
      <c r="E123" s="128"/>
      <c r="F123" s="131" t="str">
        <f>IF(E15="","",E15)</f>
        <v>Vyplň údaj</v>
      </c>
      <c r="G123" s="128"/>
      <c r="H123" s="128"/>
      <c r="I123" s="128"/>
      <c r="J123" s="128"/>
      <c r="K123" s="125" t="s">
        <v>34</v>
      </c>
      <c r="L123" s="128"/>
      <c r="M123" s="340" t="str">
        <f>E21</f>
        <v>Sv. Čech</v>
      </c>
      <c r="N123" s="340"/>
      <c r="O123" s="340"/>
      <c r="P123" s="340"/>
      <c r="Q123" s="340"/>
      <c r="R123" s="130"/>
    </row>
    <row r="124" spans="2:18" s="126" customFormat="1" ht="10.3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27" s="182" customFormat="1" ht="29.25" customHeight="1">
      <c r="B125" s="178"/>
      <c r="C125" s="179" t="s">
        <v>147</v>
      </c>
      <c r="D125" s="180" t="s">
        <v>148</v>
      </c>
      <c r="E125" s="180" t="s">
        <v>57</v>
      </c>
      <c r="F125" s="341" t="s">
        <v>149</v>
      </c>
      <c r="G125" s="341"/>
      <c r="H125" s="341"/>
      <c r="I125" s="341"/>
      <c r="J125" s="180" t="s">
        <v>150</v>
      </c>
      <c r="K125" s="180" t="s">
        <v>151</v>
      </c>
      <c r="L125" s="342" t="s">
        <v>152</v>
      </c>
      <c r="M125" s="342"/>
      <c r="N125" s="341" t="s">
        <v>122</v>
      </c>
      <c r="O125" s="341"/>
      <c r="P125" s="341"/>
      <c r="Q125" s="343"/>
      <c r="R125" s="181"/>
      <c r="T125" s="183" t="s">
        <v>153</v>
      </c>
      <c r="U125" s="184" t="s">
        <v>39</v>
      </c>
      <c r="V125" s="184" t="s">
        <v>154</v>
      </c>
      <c r="W125" s="184" t="s">
        <v>155</v>
      </c>
      <c r="X125" s="184" t="s">
        <v>156</v>
      </c>
      <c r="Y125" s="184" t="s">
        <v>157</v>
      </c>
      <c r="Z125" s="184" t="s">
        <v>158</v>
      </c>
      <c r="AA125" s="185" t="s">
        <v>159</v>
      </c>
    </row>
    <row r="126" spans="2:63" s="126" customFormat="1" ht="29.25" customHeight="1">
      <c r="B126" s="127"/>
      <c r="C126" s="186" t="s">
        <v>119</v>
      </c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344">
        <f>BK126</f>
        <v>0</v>
      </c>
      <c r="O126" s="345"/>
      <c r="P126" s="345"/>
      <c r="Q126" s="345"/>
      <c r="R126" s="130"/>
      <c r="T126" s="187"/>
      <c r="U126" s="132"/>
      <c r="V126" s="132"/>
      <c r="W126" s="188">
        <f>W127+W812+W833</f>
        <v>0</v>
      </c>
      <c r="X126" s="132"/>
      <c r="Y126" s="188">
        <f>Y127+Y812+Y833</f>
        <v>1101.4273647999999</v>
      </c>
      <c r="Z126" s="132"/>
      <c r="AA126" s="189">
        <f>AA127+AA812+AA833</f>
        <v>0</v>
      </c>
      <c r="AT126" s="117" t="s">
        <v>74</v>
      </c>
      <c r="AU126" s="117" t="s">
        <v>124</v>
      </c>
      <c r="BK126" s="190">
        <f>BK127+BK812+BK833</f>
        <v>0</v>
      </c>
    </row>
    <row r="127" spans="2:63" s="195" customFormat="1" ht="37.4" customHeight="1">
      <c r="B127" s="191"/>
      <c r="C127" s="192"/>
      <c r="D127" s="193" t="s">
        <v>593</v>
      </c>
      <c r="E127" s="193"/>
      <c r="F127" s="193"/>
      <c r="G127" s="193"/>
      <c r="H127" s="193"/>
      <c r="I127" s="193"/>
      <c r="J127" s="193"/>
      <c r="K127" s="193"/>
      <c r="L127" s="193"/>
      <c r="M127" s="193"/>
      <c r="N127" s="335">
        <f>BK127</f>
        <v>0</v>
      </c>
      <c r="O127" s="336"/>
      <c r="P127" s="336"/>
      <c r="Q127" s="336"/>
      <c r="R127" s="194"/>
      <c r="T127" s="196"/>
      <c r="U127" s="192"/>
      <c r="V127" s="192"/>
      <c r="W127" s="197">
        <f>W128+W521+W530+W561+W580+W617+W810</f>
        <v>0</v>
      </c>
      <c r="X127" s="192"/>
      <c r="Y127" s="197">
        <f>Y128+Y521+Y530+Y561+Y580+Y617+Y810</f>
        <v>1100.9485542999998</v>
      </c>
      <c r="Z127" s="192"/>
      <c r="AA127" s="198">
        <f>AA128+AA521+AA530+AA561+AA580+AA617+AA810</f>
        <v>0</v>
      </c>
      <c r="AR127" s="199" t="s">
        <v>83</v>
      </c>
      <c r="AT127" s="200" t="s">
        <v>74</v>
      </c>
      <c r="AU127" s="200" t="s">
        <v>75</v>
      </c>
      <c r="AY127" s="199" t="s">
        <v>160</v>
      </c>
      <c r="BK127" s="201">
        <f>BK128+BK521+BK530+BK561+BK580+BK617+BK810</f>
        <v>0</v>
      </c>
    </row>
    <row r="128" spans="2:63" s="195" customFormat="1" ht="19.85" customHeight="1">
      <c r="B128" s="191"/>
      <c r="C128" s="192"/>
      <c r="D128" s="202" t="s">
        <v>126</v>
      </c>
      <c r="E128" s="202"/>
      <c r="F128" s="202"/>
      <c r="G128" s="202"/>
      <c r="H128" s="202"/>
      <c r="I128" s="202"/>
      <c r="J128" s="202"/>
      <c r="K128" s="202"/>
      <c r="L128" s="202"/>
      <c r="M128" s="202"/>
      <c r="N128" s="313">
        <f>BK128</f>
        <v>0</v>
      </c>
      <c r="O128" s="314"/>
      <c r="P128" s="314"/>
      <c r="Q128" s="314"/>
      <c r="R128" s="194"/>
      <c r="T128" s="196"/>
      <c r="U128" s="192"/>
      <c r="V128" s="192"/>
      <c r="W128" s="197">
        <f>SUM(W129:W520)</f>
        <v>0</v>
      </c>
      <c r="X128" s="192"/>
      <c r="Y128" s="197">
        <f>SUM(Y129:Y520)</f>
        <v>996.11533431</v>
      </c>
      <c r="Z128" s="192"/>
      <c r="AA128" s="198">
        <f>SUM(AA129:AA520)</f>
        <v>0</v>
      </c>
      <c r="AR128" s="199" t="s">
        <v>83</v>
      </c>
      <c r="AT128" s="200" t="s">
        <v>74</v>
      </c>
      <c r="AU128" s="200" t="s">
        <v>83</v>
      </c>
      <c r="AY128" s="199" t="s">
        <v>160</v>
      </c>
      <c r="BK128" s="201">
        <f>SUM(BK129:BK520)</f>
        <v>0</v>
      </c>
    </row>
    <row r="129" spans="2:65" s="126" customFormat="1" ht="40.15" customHeight="1">
      <c r="B129" s="127"/>
      <c r="C129" s="383" t="s">
        <v>83</v>
      </c>
      <c r="D129" s="383" t="s">
        <v>161</v>
      </c>
      <c r="E129" s="384" t="s">
        <v>180</v>
      </c>
      <c r="F129" s="385" t="s">
        <v>1112</v>
      </c>
      <c r="G129" s="385"/>
      <c r="H129" s="385"/>
      <c r="I129" s="385"/>
      <c r="J129" s="386" t="s">
        <v>182</v>
      </c>
      <c r="K129" s="387">
        <v>16.422</v>
      </c>
      <c r="L129" s="317">
        <v>0</v>
      </c>
      <c r="M129" s="317"/>
      <c r="N129" s="318">
        <f>ROUND(L129*K129,2)</f>
        <v>0</v>
      </c>
      <c r="O129" s="318"/>
      <c r="P129" s="318"/>
      <c r="Q129" s="318"/>
      <c r="R129" s="130"/>
      <c r="T129" s="207" t="s">
        <v>5</v>
      </c>
      <c r="U129" s="208" t="s">
        <v>40</v>
      </c>
      <c r="V129" s="128"/>
      <c r="W129" s="209">
        <f>V129*K129</f>
        <v>0</v>
      </c>
      <c r="X129" s="209">
        <v>0</v>
      </c>
      <c r="Y129" s="209">
        <f>X129*K129</f>
        <v>0</v>
      </c>
      <c r="Z129" s="209">
        <v>0</v>
      </c>
      <c r="AA129" s="210">
        <f>Z129*K129</f>
        <v>0</v>
      </c>
      <c r="AR129" s="117" t="s">
        <v>165</v>
      </c>
      <c r="AT129" s="117" t="s">
        <v>161</v>
      </c>
      <c r="AU129" s="117" t="s">
        <v>114</v>
      </c>
      <c r="AY129" s="117" t="s">
        <v>160</v>
      </c>
      <c r="BE129" s="174">
        <f>IF(U129="základní",N129,0)</f>
        <v>0</v>
      </c>
      <c r="BF129" s="174">
        <f>IF(U129="snížená",N129,0)</f>
        <v>0</v>
      </c>
      <c r="BG129" s="174">
        <f>IF(U129="zákl. přenesená",N129,0)</f>
        <v>0</v>
      </c>
      <c r="BH129" s="174">
        <f>IF(U129="sníž. přenesená",N129,0)</f>
        <v>0</v>
      </c>
      <c r="BI129" s="174">
        <f>IF(U129="nulová",N129,0)</f>
        <v>0</v>
      </c>
      <c r="BJ129" s="117" t="s">
        <v>83</v>
      </c>
      <c r="BK129" s="174">
        <f>ROUND(L129*K129,2)</f>
        <v>0</v>
      </c>
      <c r="BL129" s="117" t="s">
        <v>165</v>
      </c>
      <c r="BM129" s="117" t="s">
        <v>1113</v>
      </c>
    </row>
    <row r="130" spans="2:51" s="216" customFormat="1" ht="20.5" customHeight="1">
      <c r="B130" s="211"/>
      <c r="C130" s="388"/>
      <c r="D130" s="388"/>
      <c r="E130" s="389" t="s">
        <v>5</v>
      </c>
      <c r="F130" s="390" t="s">
        <v>191</v>
      </c>
      <c r="G130" s="391"/>
      <c r="H130" s="391"/>
      <c r="I130" s="391"/>
      <c r="J130" s="388"/>
      <c r="K130" s="392" t="s">
        <v>5</v>
      </c>
      <c r="L130" s="212"/>
      <c r="M130" s="212"/>
      <c r="N130" s="212"/>
      <c r="O130" s="212"/>
      <c r="P130" s="212"/>
      <c r="Q130" s="212"/>
      <c r="R130" s="215"/>
      <c r="T130" s="217"/>
      <c r="U130" s="212"/>
      <c r="V130" s="212"/>
      <c r="W130" s="212"/>
      <c r="X130" s="212"/>
      <c r="Y130" s="212"/>
      <c r="Z130" s="212"/>
      <c r="AA130" s="218"/>
      <c r="AT130" s="219" t="s">
        <v>168</v>
      </c>
      <c r="AU130" s="219" t="s">
        <v>114</v>
      </c>
      <c r="AV130" s="216" t="s">
        <v>83</v>
      </c>
      <c r="AW130" s="216" t="s">
        <v>33</v>
      </c>
      <c r="AX130" s="216" t="s">
        <v>75</v>
      </c>
      <c r="AY130" s="219" t="s">
        <v>160</v>
      </c>
    </row>
    <row r="131" spans="2:51" s="216" customFormat="1" ht="20.5" customHeight="1">
      <c r="B131" s="211"/>
      <c r="C131" s="388"/>
      <c r="D131" s="388"/>
      <c r="E131" s="389" t="s">
        <v>5</v>
      </c>
      <c r="F131" s="393" t="s">
        <v>613</v>
      </c>
      <c r="G131" s="394"/>
      <c r="H131" s="394"/>
      <c r="I131" s="394"/>
      <c r="J131" s="388"/>
      <c r="K131" s="392" t="s">
        <v>5</v>
      </c>
      <c r="L131" s="212"/>
      <c r="M131" s="212"/>
      <c r="N131" s="212"/>
      <c r="O131" s="212"/>
      <c r="P131" s="212"/>
      <c r="Q131" s="212"/>
      <c r="R131" s="215"/>
      <c r="T131" s="217"/>
      <c r="U131" s="212"/>
      <c r="V131" s="212"/>
      <c r="W131" s="212"/>
      <c r="X131" s="212"/>
      <c r="Y131" s="212"/>
      <c r="Z131" s="212"/>
      <c r="AA131" s="218"/>
      <c r="AT131" s="219" t="s">
        <v>168</v>
      </c>
      <c r="AU131" s="219" t="s">
        <v>114</v>
      </c>
      <c r="AV131" s="216" t="s">
        <v>83</v>
      </c>
      <c r="AW131" s="216" t="s">
        <v>33</v>
      </c>
      <c r="AX131" s="216" t="s">
        <v>75</v>
      </c>
      <c r="AY131" s="219" t="s">
        <v>160</v>
      </c>
    </row>
    <row r="132" spans="2:51" s="225" customFormat="1" ht="20.5" customHeight="1">
      <c r="B132" s="220"/>
      <c r="C132" s="395"/>
      <c r="D132" s="395"/>
      <c r="E132" s="396" t="s">
        <v>5</v>
      </c>
      <c r="F132" s="397" t="s">
        <v>1114</v>
      </c>
      <c r="G132" s="398"/>
      <c r="H132" s="398"/>
      <c r="I132" s="398"/>
      <c r="J132" s="395"/>
      <c r="K132" s="399">
        <v>3.608</v>
      </c>
      <c r="L132" s="221"/>
      <c r="M132" s="221"/>
      <c r="N132" s="221"/>
      <c r="O132" s="221"/>
      <c r="P132" s="221"/>
      <c r="Q132" s="221"/>
      <c r="R132" s="224"/>
      <c r="T132" s="226"/>
      <c r="U132" s="221"/>
      <c r="V132" s="221"/>
      <c r="W132" s="221"/>
      <c r="X132" s="221"/>
      <c r="Y132" s="221"/>
      <c r="Z132" s="221"/>
      <c r="AA132" s="227"/>
      <c r="AT132" s="228" t="s">
        <v>168</v>
      </c>
      <c r="AU132" s="228" t="s">
        <v>114</v>
      </c>
      <c r="AV132" s="225" t="s">
        <v>114</v>
      </c>
      <c r="AW132" s="225" t="s">
        <v>33</v>
      </c>
      <c r="AX132" s="225" t="s">
        <v>75</v>
      </c>
      <c r="AY132" s="228" t="s">
        <v>160</v>
      </c>
    </row>
    <row r="133" spans="2:51" s="216" customFormat="1" ht="20.5" customHeight="1">
      <c r="B133" s="211"/>
      <c r="C133" s="388"/>
      <c r="D133" s="388"/>
      <c r="E133" s="389" t="s">
        <v>5</v>
      </c>
      <c r="F133" s="393" t="s">
        <v>611</v>
      </c>
      <c r="G133" s="394"/>
      <c r="H133" s="394"/>
      <c r="I133" s="394"/>
      <c r="J133" s="388"/>
      <c r="K133" s="392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25" customFormat="1" ht="20.5" customHeight="1">
      <c r="B134" s="220"/>
      <c r="C134" s="395"/>
      <c r="D134" s="395"/>
      <c r="E134" s="396" t="s">
        <v>5</v>
      </c>
      <c r="F134" s="397" t="s">
        <v>1115</v>
      </c>
      <c r="G134" s="398"/>
      <c r="H134" s="398"/>
      <c r="I134" s="398"/>
      <c r="J134" s="395"/>
      <c r="K134" s="399">
        <v>7.744</v>
      </c>
      <c r="L134" s="221"/>
      <c r="M134" s="221"/>
      <c r="N134" s="221"/>
      <c r="O134" s="221"/>
      <c r="P134" s="221"/>
      <c r="Q134" s="221"/>
      <c r="R134" s="224"/>
      <c r="T134" s="226"/>
      <c r="U134" s="221"/>
      <c r="V134" s="221"/>
      <c r="W134" s="221"/>
      <c r="X134" s="221"/>
      <c r="Y134" s="221"/>
      <c r="Z134" s="221"/>
      <c r="AA134" s="227"/>
      <c r="AT134" s="228" t="s">
        <v>168</v>
      </c>
      <c r="AU134" s="228" t="s">
        <v>114</v>
      </c>
      <c r="AV134" s="225" t="s">
        <v>114</v>
      </c>
      <c r="AW134" s="225" t="s">
        <v>33</v>
      </c>
      <c r="AX134" s="225" t="s">
        <v>75</v>
      </c>
      <c r="AY134" s="228" t="s">
        <v>160</v>
      </c>
    </row>
    <row r="135" spans="2:51" s="216" customFormat="1" ht="20.5" customHeight="1">
      <c r="B135" s="211"/>
      <c r="C135" s="388"/>
      <c r="D135" s="388"/>
      <c r="E135" s="389" t="s">
        <v>5</v>
      </c>
      <c r="F135" s="393" t="s">
        <v>1116</v>
      </c>
      <c r="G135" s="394"/>
      <c r="H135" s="394"/>
      <c r="I135" s="394"/>
      <c r="J135" s="388"/>
      <c r="K135" s="392" t="s">
        <v>5</v>
      </c>
      <c r="L135" s="212"/>
      <c r="M135" s="212"/>
      <c r="N135" s="212"/>
      <c r="O135" s="212"/>
      <c r="P135" s="212"/>
      <c r="Q135" s="212"/>
      <c r="R135" s="215"/>
      <c r="T135" s="217"/>
      <c r="U135" s="212"/>
      <c r="V135" s="212"/>
      <c r="W135" s="212"/>
      <c r="X135" s="212"/>
      <c r="Y135" s="212"/>
      <c r="Z135" s="212"/>
      <c r="AA135" s="218"/>
      <c r="AT135" s="219" t="s">
        <v>168</v>
      </c>
      <c r="AU135" s="219" t="s">
        <v>114</v>
      </c>
      <c r="AV135" s="216" t="s">
        <v>83</v>
      </c>
      <c r="AW135" s="216" t="s">
        <v>33</v>
      </c>
      <c r="AX135" s="216" t="s">
        <v>75</v>
      </c>
      <c r="AY135" s="219" t="s">
        <v>160</v>
      </c>
    </row>
    <row r="136" spans="2:51" s="225" customFormat="1" ht="20.5" customHeight="1">
      <c r="B136" s="220"/>
      <c r="C136" s="395"/>
      <c r="D136" s="395"/>
      <c r="E136" s="396" t="s">
        <v>5</v>
      </c>
      <c r="F136" s="397" t="s">
        <v>1117</v>
      </c>
      <c r="G136" s="398"/>
      <c r="H136" s="398"/>
      <c r="I136" s="398"/>
      <c r="J136" s="395"/>
      <c r="K136" s="399">
        <v>5.07</v>
      </c>
      <c r="L136" s="221"/>
      <c r="M136" s="221"/>
      <c r="N136" s="221"/>
      <c r="O136" s="221"/>
      <c r="P136" s="221"/>
      <c r="Q136" s="221"/>
      <c r="R136" s="224"/>
      <c r="T136" s="226"/>
      <c r="U136" s="221"/>
      <c r="V136" s="221"/>
      <c r="W136" s="221"/>
      <c r="X136" s="221"/>
      <c r="Y136" s="221"/>
      <c r="Z136" s="221"/>
      <c r="AA136" s="227"/>
      <c r="AT136" s="228" t="s">
        <v>168</v>
      </c>
      <c r="AU136" s="228" t="s">
        <v>114</v>
      </c>
      <c r="AV136" s="225" t="s">
        <v>114</v>
      </c>
      <c r="AW136" s="225" t="s">
        <v>33</v>
      </c>
      <c r="AX136" s="225" t="s">
        <v>75</v>
      </c>
      <c r="AY136" s="228" t="s">
        <v>160</v>
      </c>
    </row>
    <row r="137" spans="2:51" s="234" customFormat="1" ht="20.5" customHeight="1">
      <c r="B137" s="229"/>
      <c r="C137" s="400"/>
      <c r="D137" s="400"/>
      <c r="E137" s="401" t="s">
        <v>5</v>
      </c>
      <c r="F137" s="402" t="s">
        <v>170</v>
      </c>
      <c r="G137" s="403"/>
      <c r="H137" s="403"/>
      <c r="I137" s="403"/>
      <c r="J137" s="400"/>
      <c r="K137" s="404">
        <v>16.422</v>
      </c>
      <c r="L137" s="230"/>
      <c r="M137" s="230"/>
      <c r="N137" s="230"/>
      <c r="O137" s="230"/>
      <c r="P137" s="230"/>
      <c r="Q137" s="230"/>
      <c r="R137" s="233"/>
      <c r="T137" s="235"/>
      <c r="U137" s="230"/>
      <c r="V137" s="230"/>
      <c r="W137" s="230"/>
      <c r="X137" s="230"/>
      <c r="Y137" s="230"/>
      <c r="Z137" s="230"/>
      <c r="AA137" s="236"/>
      <c r="AT137" s="237" t="s">
        <v>168</v>
      </c>
      <c r="AU137" s="237" t="s">
        <v>114</v>
      </c>
      <c r="AV137" s="234" t="s">
        <v>165</v>
      </c>
      <c r="AW137" s="234" t="s">
        <v>33</v>
      </c>
      <c r="AX137" s="234" t="s">
        <v>83</v>
      </c>
      <c r="AY137" s="237" t="s">
        <v>160</v>
      </c>
    </row>
    <row r="138" spans="2:65" s="126" customFormat="1" ht="28.95" customHeight="1">
      <c r="B138" s="127"/>
      <c r="C138" s="383" t="s">
        <v>114</v>
      </c>
      <c r="D138" s="383" t="s">
        <v>161</v>
      </c>
      <c r="E138" s="384" t="s">
        <v>616</v>
      </c>
      <c r="F138" s="385" t="s">
        <v>617</v>
      </c>
      <c r="G138" s="385"/>
      <c r="H138" s="385"/>
      <c r="I138" s="385"/>
      <c r="J138" s="386" t="s">
        <v>182</v>
      </c>
      <c r="K138" s="387">
        <v>25.431</v>
      </c>
      <c r="L138" s="317">
        <v>0</v>
      </c>
      <c r="M138" s="317"/>
      <c r="N138" s="318">
        <f>ROUND(L138*K138,2)</f>
        <v>0</v>
      </c>
      <c r="O138" s="318"/>
      <c r="P138" s="318"/>
      <c r="Q138" s="318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</v>
      </c>
      <c r="Y138" s="209">
        <f>X138*K138</f>
        <v>0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114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1118</v>
      </c>
    </row>
    <row r="139" spans="2:51" s="216" customFormat="1" ht="20.5" customHeight="1">
      <c r="B139" s="211"/>
      <c r="C139" s="388"/>
      <c r="D139" s="388"/>
      <c r="E139" s="389" t="s">
        <v>5</v>
      </c>
      <c r="F139" s="390" t="s">
        <v>619</v>
      </c>
      <c r="G139" s="391"/>
      <c r="H139" s="391"/>
      <c r="I139" s="391"/>
      <c r="J139" s="388"/>
      <c r="K139" s="392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16" customFormat="1" ht="20.5" customHeight="1">
      <c r="B140" s="211"/>
      <c r="C140" s="388"/>
      <c r="D140" s="388"/>
      <c r="E140" s="389" t="s">
        <v>5</v>
      </c>
      <c r="F140" s="393" t="s">
        <v>1119</v>
      </c>
      <c r="G140" s="394"/>
      <c r="H140" s="394"/>
      <c r="I140" s="394"/>
      <c r="J140" s="388"/>
      <c r="K140" s="392" t="s">
        <v>5</v>
      </c>
      <c r="L140" s="212"/>
      <c r="M140" s="212"/>
      <c r="N140" s="212"/>
      <c r="O140" s="212"/>
      <c r="P140" s="212"/>
      <c r="Q140" s="212"/>
      <c r="R140" s="215"/>
      <c r="T140" s="217"/>
      <c r="U140" s="212"/>
      <c r="V140" s="212"/>
      <c r="W140" s="212"/>
      <c r="X140" s="212"/>
      <c r="Y140" s="212"/>
      <c r="Z140" s="212"/>
      <c r="AA140" s="218"/>
      <c r="AT140" s="219" t="s">
        <v>168</v>
      </c>
      <c r="AU140" s="219" t="s">
        <v>114</v>
      </c>
      <c r="AV140" s="216" t="s">
        <v>83</v>
      </c>
      <c r="AW140" s="216" t="s">
        <v>33</v>
      </c>
      <c r="AX140" s="216" t="s">
        <v>75</v>
      </c>
      <c r="AY140" s="219" t="s">
        <v>160</v>
      </c>
    </row>
    <row r="141" spans="2:51" s="225" customFormat="1" ht="20.5" customHeight="1">
      <c r="B141" s="220"/>
      <c r="C141" s="395"/>
      <c r="D141" s="395"/>
      <c r="E141" s="396" t="s">
        <v>5</v>
      </c>
      <c r="F141" s="397" t="s">
        <v>1120</v>
      </c>
      <c r="G141" s="398"/>
      <c r="H141" s="398"/>
      <c r="I141" s="398"/>
      <c r="J141" s="395"/>
      <c r="K141" s="399">
        <v>5.146</v>
      </c>
      <c r="L141" s="221"/>
      <c r="M141" s="221"/>
      <c r="N141" s="221"/>
      <c r="O141" s="221"/>
      <c r="P141" s="221"/>
      <c r="Q141" s="221"/>
      <c r="R141" s="224"/>
      <c r="T141" s="226"/>
      <c r="U141" s="221"/>
      <c r="V141" s="221"/>
      <c r="W141" s="221"/>
      <c r="X141" s="221"/>
      <c r="Y141" s="221"/>
      <c r="Z141" s="221"/>
      <c r="AA141" s="227"/>
      <c r="AT141" s="228" t="s">
        <v>168</v>
      </c>
      <c r="AU141" s="228" t="s">
        <v>114</v>
      </c>
      <c r="AV141" s="225" t="s">
        <v>114</v>
      </c>
      <c r="AW141" s="225" t="s">
        <v>33</v>
      </c>
      <c r="AX141" s="225" t="s">
        <v>75</v>
      </c>
      <c r="AY141" s="228" t="s">
        <v>160</v>
      </c>
    </row>
    <row r="142" spans="2:51" s="216" customFormat="1" ht="20.5" customHeight="1">
      <c r="B142" s="211"/>
      <c r="C142" s="388"/>
      <c r="D142" s="388"/>
      <c r="E142" s="389" t="s">
        <v>5</v>
      </c>
      <c r="F142" s="393" t="s">
        <v>1121</v>
      </c>
      <c r="G142" s="394"/>
      <c r="H142" s="394"/>
      <c r="I142" s="394"/>
      <c r="J142" s="388"/>
      <c r="K142" s="392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395"/>
      <c r="D143" s="395"/>
      <c r="E143" s="396" t="s">
        <v>5</v>
      </c>
      <c r="F143" s="397" t="s">
        <v>1122</v>
      </c>
      <c r="G143" s="398"/>
      <c r="H143" s="398"/>
      <c r="I143" s="398"/>
      <c r="J143" s="395"/>
      <c r="K143" s="399">
        <v>3.557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75</v>
      </c>
      <c r="AY143" s="228" t="s">
        <v>160</v>
      </c>
    </row>
    <row r="144" spans="2:51" s="216" customFormat="1" ht="20.5" customHeight="1">
      <c r="B144" s="211"/>
      <c r="C144" s="388"/>
      <c r="D144" s="388"/>
      <c r="E144" s="389" t="s">
        <v>5</v>
      </c>
      <c r="F144" s="393" t="s">
        <v>1123</v>
      </c>
      <c r="G144" s="394"/>
      <c r="H144" s="394"/>
      <c r="I144" s="394"/>
      <c r="J144" s="388"/>
      <c r="K144" s="392" t="s">
        <v>5</v>
      </c>
      <c r="L144" s="212"/>
      <c r="M144" s="212"/>
      <c r="N144" s="212"/>
      <c r="O144" s="212"/>
      <c r="P144" s="212"/>
      <c r="Q144" s="212"/>
      <c r="R144" s="215"/>
      <c r="T144" s="217"/>
      <c r="U144" s="212"/>
      <c r="V144" s="212"/>
      <c r="W144" s="212"/>
      <c r="X144" s="212"/>
      <c r="Y144" s="212"/>
      <c r="Z144" s="212"/>
      <c r="AA144" s="218"/>
      <c r="AT144" s="219" t="s">
        <v>168</v>
      </c>
      <c r="AU144" s="219" t="s">
        <v>114</v>
      </c>
      <c r="AV144" s="216" t="s">
        <v>83</v>
      </c>
      <c r="AW144" s="216" t="s">
        <v>33</v>
      </c>
      <c r="AX144" s="216" t="s">
        <v>75</v>
      </c>
      <c r="AY144" s="219" t="s">
        <v>160</v>
      </c>
    </row>
    <row r="145" spans="2:51" s="225" customFormat="1" ht="20.5" customHeight="1">
      <c r="B145" s="220"/>
      <c r="C145" s="395"/>
      <c r="D145" s="395"/>
      <c r="E145" s="396" t="s">
        <v>5</v>
      </c>
      <c r="F145" s="397" t="s">
        <v>1124</v>
      </c>
      <c r="G145" s="398"/>
      <c r="H145" s="398"/>
      <c r="I145" s="398"/>
      <c r="J145" s="395"/>
      <c r="K145" s="399">
        <v>2.018</v>
      </c>
      <c r="L145" s="221"/>
      <c r="M145" s="221"/>
      <c r="N145" s="221"/>
      <c r="O145" s="221"/>
      <c r="P145" s="221"/>
      <c r="Q145" s="221"/>
      <c r="R145" s="224"/>
      <c r="T145" s="226"/>
      <c r="U145" s="221"/>
      <c r="V145" s="221"/>
      <c r="W145" s="221"/>
      <c r="X145" s="221"/>
      <c r="Y145" s="221"/>
      <c r="Z145" s="221"/>
      <c r="AA145" s="227"/>
      <c r="AT145" s="228" t="s">
        <v>168</v>
      </c>
      <c r="AU145" s="228" t="s">
        <v>114</v>
      </c>
      <c r="AV145" s="225" t="s">
        <v>114</v>
      </c>
      <c r="AW145" s="225" t="s">
        <v>33</v>
      </c>
      <c r="AX145" s="225" t="s">
        <v>75</v>
      </c>
      <c r="AY145" s="228" t="s">
        <v>160</v>
      </c>
    </row>
    <row r="146" spans="2:51" s="216" customFormat="1" ht="20.5" customHeight="1">
      <c r="B146" s="211"/>
      <c r="C146" s="388"/>
      <c r="D146" s="388"/>
      <c r="E146" s="389" t="s">
        <v>5</v>
      </c>
      <c r="F146" s="393" t="s">
        <v>1125</v>
      </c>
      <c r="G146" s="394"/>
      <c r="H146" s="394"/>
      <c r="I146" s="394"/>
      <c r="J146" s="388"/>
      <c r="K146" s="392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395"/>
      <c r="D147" s="395"/>
      <c r="E147" s="396" t="s">
        <v>5</v>
      </c>
      <c r="F147" s="397" t="s">
        <v>1126</v>
      </c>
      <c r="G147" s="398"/>
      <c r="H147" s="398"/>
      <c r="I147" s="398"/>
      <c r="J147" s="395"/>
      <c r="K147" s="399">
        <v>0.799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388"/>
      <c r="D148" s="388"/>
      <c r="E148" s="389" t="s">
        <v>5</v>
      </c>
      <c r="F148" s="393" t="s">
        <v>1127</v>
      </c>
      <c r="G148" s="394"/>
      <c r="H148" s="394"/>
      <c r="I148" s="394"/>
      <c r="J148" s="388"/>
      <c r="K148" s="392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395"/>
      <c r="D149" s="395"/>
      <c r="E149" s="396" t="s">
        <v>5</v>
      </c>
      <c r="F149" s="397" t="s">
        <v>1128</v>
      </c>
      <c r="G149" s="398"/>
      <c r="H149" s="398"/>
      <c r="I149" s="398"/>
      <c r="J149" s="395"/>
      <c r="K149" s="399">
        <v>0.436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16" customFormat="1" ht="20.5" customHeight="1">
      <c r="B150" s="211"/>
      <c r="C150" s="388"/>
      <c r="D150" s="388"/>
      <c r="E150" s="389" t="s">
        <v>5</v>
      </c>
      <c r="F150" s="393" t="s">
        <v>1129</v>
      </c>
      <c r="G150" s="394"/>
      <c r="H150" s="394"/>
      <c r="I150" s="394"/>
      <c r="J150" s="388"/>
      <c r="K150" s="392" t="s">
        <v>5</v>
      </c>
      <c r="L150" s="212"/>
      <c r="M150" s="212"/>
      <c r="N150" s="212"/>
      <c r="O150" s="212"/>
      <c r="P150" s="212"/>
      <c r="Q150" s="212"/>
      <c r="R150" s="215"/>
      <c r="T150" s="217"/>
      <c r="U150" s="212"/>
      <c r="V150" s="212"/>
      <c r="W150" s="212"/>
      <c r="X150" s="212"/>
      <c r="Y150" s="212"/>
      <c r="Z150" s="212"/>
      <c r="AA150" s="218"/>
      <c r="AT150" s="219" t="s">
        <v>168</v>
      </c>
      <c r="AU150" s="219" t="s">
        <v>114</v>
      </c>
      <c r="AV150" s="216" t="s">
        <v>83</v>
      </c>
      <c r="AW150" s="216" t="s">
        <v>33</v>
      </c>
      <c r="AX150" s="216" t="s">
        <v>75</v>
      </c>
      <c r="AY150" s="219" t="s">
        <v>160</v>
      </c>
    </row>
    <row r="151" spans="2:51" s="225" customFormat="1" ht="20.5" customHeight="1">
      <c r="B151" s="220"/>
      <c r="C151" s="395"/>
      <c r="D151" s="395"/>
      <c r="E151" s="396" t="s">
        <v>5</v>
      </c>
      <c r="F151" s="397" t="s">
        <v>1130</v>
      </c>
      <c r="G151" s="398"/>
      <c r="H151" s="398"/>
      <c r="I151" s="398"/>
      <c r="J151" s="395"/>
      <c r="K151" s="399">
        <v>3.311</v>
      </c>
      <c r="L151" s="221"/>
      <c r="M151" s="221"/>
      <c r="N151" s="221"/>
      <c r="O151" s="221"/>
      <c r="P151" s="221"/>
      <c r="Q151" s="221"/>
      <c r="R151" s="224"/>
      <c r="T151" s="226"/>
      <c r="U151" s="221"/>
      <c r="V151" s="221"/>
      <c r="W151" s="221"/>
      <c r="X151" s="221"/>
      <c r="Y151" s="221"/>
      <c r="Z151" s="221"/>
      <c r="AA151" s="227"/>
      <c r="AT151" s="228" t="s">
        <v>168</v>
      </c>
      <c r="AU151" s="228" t="s">
        <v>114</v>
      </c>
      <c r="AV151" s="225" t="s">
        <v>114</v>
      </c>
      <c r="AW151" s="225" t="s">
        <v>33</v>
      </c>
      <c r="AX151" s="225" t="s">
        <v>75</v>
      </c>
      <c r="AY151" s="228" t="s">
        <v>160</v>
      </c>
    </row>
    <row r="152" spans="2:51" s="216" customFormat="1" ht="20.5" customHeight="1">
      <c r="B152" s="211"/>
      <c r="C152" s="388"/>
      <c r="D152" s="388"/>
      <c r="E152" s="389" t="s">
        <v>5</v>
      </c>
      <c r="F152" s="393" t="s">
        <v>1131</v>
      </c>
      <c r="G152" s="394"/>
      <c r="H152" s="394"/>
      <c r="I152" s="394"/>
      <c r="J152" s="388"/>
      <c r="K152" s="392" t="s">
        <v>5</v>
      </c>
      <c r="L152" s="212"/>
      <c r="M152" s="212"/>
      <c r="N152" s="212"/>
      <c r="O152" s="212"/>
      <c r="P152" s="212"/>
      <c r="Q152" s="212"/>
      <c r="R152" s="215"/>
      <c r="T152" s="217"/>
      <c r="U152" s="212"/>
      <c r="V152" s="212"/>
      <c r="W152" s="212"/>
      <c r="X152" s="212"/>
      <c r="Y152" s="212"/>
      <c r="Z152" s="212"/>
      <c r="AA152" s="218"/>
      <c r="AT152" s="219" t="s">
        <v>168</v>
      </c>
      <c r="AU152" s="219" t="s">
        <v>114</v>
      </c>
      <c r="AV152" s="216" t="s">
        <v>83</v>
      </c>
      <c r="AW152" s="216" t="s">
        <v>33</v>
      </c>
      <c r="AX152" s="216" t="s">
        <v>75</v>
      </c>
      <c r="AY152" s="219" t="s">
        <v>160</v>
      </c>
    </row>
    <row r="153" spans="2:51" s="225" customFormat="1" ht="20.5" customHeight="1">
      <c r="B153" s="220"/>
      <c r="C153" s="395"/>
      <c r="D153" s="395"/>
      <c r="E153" s="396" t="s">
        <v>5</v>
      </c>
      <c r="F153" s="397" t="s">
        <v>1132</v>
      </c>
      <c r="G153" s="398"/>
      <c r="H153" s="398"/>
      <c r="I153" s="398"/>
      <c r="J153" s="395"/>
      <c r="K153" s="399">
        <v>2.759</v>
      </c>
      <c r="L153" s="221"/>
      <c r="M153" s="221"/>
      <c r="N153" s="221"/>
      <c r="O153" s="221"/>
      <c r="P153" s="221"/>
      <c r="Q153" s="221"/>
      <c r="R153" s="224"/>
      <c r="T153" s="226"/>
      <c r="U153" s="221"/>
      <c r="V153" s="221"/>
      <c r="W153" s="221"/>
      <c r="X153" s="221"/>
      <c r="Y153" s="221"/>
      <c r="Z153" s="221"/>
      <c r="AA153" s="227"/>
      <c r="AT153" s="228" t="s">
        <v>168</v>
      </c>
      <c r="AU153" s="228" t="s">
        <v>114</v>
      </c>
      <c r="AV153" s="225" t="s">
        <v>114</v>
      </c>
      <c r="AW153" s="225" t="s">
        <v>33</v>
      </c>
      <c r="AX153" s="225" t="s">
        <v>75</v>
      </c>
      <c r="AY153" s="228" t="s">
        <v>160</v>
      </c>
    </row>
    <row r="154" spans="2:51" s="216" customFormat="1" ht="20.5" customHeight="1">
      <c r="B154" s="211"/>
      <c r="C154" s="388"/>
      <c r="D154" s="388"/>
      <c r="E154" s="389" t="s">
        <v>5</v>
      </c>
      <c r="F154" s="393" t="s">
        <v>1133</v>
      </c>
      <c r="G154" s="394"/>
      <c r="H154" s="394"/>
      <c r="I154" s="394"/>
      <c r="J154" s="388"/>
      <c r="K154" s="392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25" customFormat="1" ht="20.5" customHeight="1">
      <c r="B155" s="220"/>
      <c r="C155" s="395"/>
      <c r="D155" s="395"/>
      <c r="E155" s="396" t="s">
        <v>5</v>
      </c>
      <c r="F155" s="397" t="s">
        <v>1134</v>
      </c>
      <c r="G155" s="398"/>
      <c r="H155" s="398"/>
      <c r="I155" s="398"/>
      <c r="J155" s="395"/>
      <c r="K155" s="399">
        <v>7.405</v>
      </c>
      <c r="L155" s="221"/>
      <c r="M155" s="221"/>
      <c r="N155" s="221"/>
      <c r="O155" s="221"/>
      <c r="P155" s="221"/>
      <c r="Q155" s="221"/>
      <c r="R155" s="224"/>
      <c r="T155" s="226"/>
      <c r="U155" s="221"/>
      <c r="V155" s="221"/>
      <c r="W155" s="221"/>
      <c r="X155" s="221"/>
      <c r="Y155" s="221"/>
      <c r="Z155" s="221"/>
      <c r="AA155" s="227"/>
      <c r="AT155" s="228" t="s">
        <v>168</v>
      </c>
      <c r="AU155" s="228" t="s">
        <v>114</v>
      </c>
      <c r="AV155" s="225" t="s">
        <v>114</v>
      </c>
      <c r="AW155" s="225" t="s">
        <v>33</v>
      </c>
      <c r="AX155" s="225" t="s">
        <v>75</v>
      </c>
      <c r="AY155" s="228" t="s">
        <v>160</v>
      </c>
    </row>
    <row r="156" spans="2:51" s="234" customFormat="1" ht="20.5" customHeight="1">
      <c r="B156" s="229"/>
      <c r="C156" s="400"/>
      <c r="D156" s="400"/>
      <c r="E156" s="401" t="s">
        <v>5</v>
      </c>
      <c r="F156" s="402" t="s">
        <v>170</v>
      </c>
      <c r="G156" s="403"/>
      <c r="H156" s="403"/>
      <c r="I156" s="403"/>
      <c r="J156" s="400"/>
      <c r="K156" s="404">
        <v>25.431</v>
      </c>
      <c r="L156" s="230"/>
      <c r="M156" s="230"/>
      <c r="N156" s="230"/>
      <c r="O156" s="230"/>
      <c r="P156" s="230"/>
      <c r="Q156" s="230"/>
      <c r="R156" s="233"/>
      <c r="T156" s="235"/>
      <c r="U156" s="230"/>
      <c r="V156" s="230"/>
      <c r="W156" s="230"/>
      <c r="X156" s="230"/>
      <c r="Y156" s="230"/>
      <c r="Z156" s="230"/>
      <c r="AA156" s="236"/>
      <c r="AT156" s="237" t="s">
        <v>168</v>
      </c>
      <c r="AU156" s="237" t="s">
        <v>114</v>
      </c>
      <c r="AV156" s="234" t="s">
        <v>165</v>
      </c>
      <c r="AW156" s="234" t="s">
        <v>33</v>
      </c>
      <c r="AX156" s="234" t="s">
        <v>83</v>
      </c>
      <c r="AY156" s="237" t="s">
        <v>160</v>
      </c>
    </row>
    <row r="157" spans="2:65" s="126" customFormat="1" ht="28.95" customHeight="1">
      <c r="B157" s="127"/>
      <c r="C157" s="383" t="s">
        <v>175</v>
      </c>
      <c r="D157" s="383" t="s">
        <v>161</v>
      </c>
      <c r="E157" s="384" t="s">
        <v>654</v>
      </c>
      <c r="F157" s="385" t="s">
        <v>655</v>
      </c>
      <c r="G157" s="385"/>
      <c r="H157" s="385"/>
      <c r="I157" s="385"/>
      <c r="J157" s="386" t="s">
        <v>182</v>
      </c>
      <c r="K157" s="387">
        <v>692.884</v>
      </c>
      <c r="L157" s="317">
        <v>0</v>
      </c>
      <c r="M157" s="317"/>
      <c r="N157" s="318">
        <f>ROUND(L157*K157,2)</f>
        <v>0</v>
      </c>
      <c r="O157" s="318"/>
      <c r="P157" s="318"/>
      <c r="Q157" s="318"/>
      <c r="R157" s="130"/>
      <c r="T157" s="207" t="s">
        <v>5</v>
      </c>
      <c r="U157" s="208" t="s">
        <v>40</v>
      </c>
      <c r="V157" s="128"/>
      <c r="W157" s="209">
        <f>V157*K157</f>
        <v>0</v>
      </c>
      <c r="X157" s="209">
        <v>0</v>
      </c>
      <c r="Y157" s="209">
        <f>X157*K157</f>
        <v>0</v>
      </c>
      <c r="Z157" s="209">
        <v>0</v>
      </c>
      <c r="AA157" s="210">
        <f>Z157*K157</f>
        <v>0</v>
      </c>
      <c r="AR157" s="117" t="s">
        <v>165</v>
      </c>
      <c r="AT157" s="117" t="s">
        <v>161</v>
      </c>
      <c r="AU157" s="117" t="s">
        <v>114</v>
      </c>
      <c r="AY157" s="117" t="s">
        <v>160</v>
      </c>
      <c r="BE157" s="174">
        <f>IF(U157="základní",N157,0)</f>
        <v>0</v>
      </c>
      <c r="BF157" s="174">
        <f>IF(U157="snížená",N157,0)</f>
        <v>0</v>
      </c>
      <c r="BG157" s="174">
        <f>IF(U157="zákl. přenesená",N157,0)</f>
        <v>0</v>
      </c>
      <c r="BH157" s="174">
        <f>IF(U157="sníž. přenesená",N157,0)</f>
        <v>0</v>
      </c>
      <c r="BI157" s="174">
        <f>IF(U157="nulová",N157,0)</f>
        <v>0</v>
      </c>
      <c r="BJ157" s="117" t="s">
        <v>83</v>
      </c>
      <c r="BK157" s="174">
        <f>ROUND(L157*K157,2)</f>
        <v>0</v>
      </c>
      <c r="BL157" s="117" t="s">
        <v>165</v>
      </c>
      <c r="BM157" s="117" t="s">
        <v>1135</v>
      </c>
    </row>
    <row r="158" spans="2:51" s="216" customFormat="1" ht="20.5" customHeight="1">
      <c r="B158" s="211"/>
      <c r="C158" s="388"/>
      <c r="D158" s="388"/>
      <c r="E158" s="389" t="s">
        <v>5</v>
      </c>
      <c r="F158" s="390" t="s">
        <v>657</v>
      </c>
      <c r="G158" s="391"/>
      <c r="H158" s="391"/>
      <c r="I158" s="391"/>
      <c r="J158" s="388"/>
      <c r="K158" s="392" t="s">
        <v>5</v>
      </c>
      <c r="L158" s="212"/>
      <c r="M158" s="212"/>
      <c r="N158" s="212"/>
      <c r="O158" s="212"/>
      <c r="P158" s="212"/>
      <c r="Q158" s="212"/>
      <c r="R158" s="215"/>
      <c r="T158" s="217"/>
      <c r="U158" s="212"/>
      <c r="V158" s="212"/>
      <c r="W158" s="212"/>
      <c r="X158" s="212"/>
      <c r="Y158" s="212"/>
      <c r="Z158" s="212"/>
      <c r="AA158" s="218"/>
      <c r="AT158" s="219" t="s">
        <v>168</v>
      </c>
      <c r="AU158" s="219" t="s">
        <v>114</v>
      </c>
      <c r="AV158" s="216" t="s">
        <v>83</v>
      </c>
      <c r="AW158" s="216" t="s">
        <v>33</v>
      </c>
      <c r="AX158" s="216" t="s">
        <v>75</v>
      </c>
      <c r="AY158" s="219" t="s">
        <v>160</v>
      </c>
    </row>
    <row r="159" spans="2:51" s="216" customFormat="1" ht="20.5" customHeight="1">
      <c r="B159" s="211"/>
      <c r="C159" s="388"/>
      <c r="D159" s="388"/>
      <c r="E159" s="389" t="s">
        <v>5</v>
      </c>
      <c r="F159" s="393" t="s">
        <v>191</v>
      </c>
      <c r="G159" s="394"/>
      <c r="H159" s="394"/>
      <c r="I159" s="394"/>
      <c r="J159" s="388"/>
      <c r="K159" s="392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16" customFormat="1" ht="20.5" customHeight="1">
      <c r="B160" s="211"/>
      <c r="C160" s="388"/>
      <c r="D160" s="388"/>
      <c r="E160" s="389" t="s">
        <v>5</v>
      </c>
      <c r="F160" s="393" t="s">
        <v>1136</v>
      </c>
      <c r="G160" s="394"/>
      <c r="H160" s="394"/>
      <c r="I160" s="394"/>
      <c r="J160" s="388"/>
      <c r="K160" s="392" t="s">
        <v>5</v>
      </c>
      <c r="L160" s="212"/>
      <c r="M160" s="212"/>
      <c r="N160" s="212"/>
      <c r="O160" s="212"/>
      <c r="P160" s="212"/>
      <c r="Q160" s="212"/>
      <c r="R160" s="215"/>
      <c r="T160" s="217"/>
      <c r="U160" s="212"/>
      <c r="V160" s="212"/>
      <c r="W160" s="212"/>
      <c r="X160" s="212"/>
      <c r="Y160" s="212"/>
      <c r="Z160" s="212"/>
      <c r="AA160" s="218"/>
      <c r="AT160" s="219" t="s">
        <v>168</v>
      </c>
      <c r="AU160" s="219" t="s">
        <v>114</v>
      </c>
      <c r="AV160" s="216" t="s">
        <v>83</v>
      </c>
      <c r="AW160" s="216" t="s">
        <v>33</v>
      </c>
      <c r="AX160" s="216" t="s">
        <v>75</v>
      </c>
      <c r="AY160" s="219" t="s">
        <v>160</v>
      </c>
    </row>
    <row r="161" spans="2:51" s="225" customFormat="1" ht="20.5" customHeight="1">
      <c r="B161" s="220"/>
      <c r="C161" s="395"/>
      <c r="D161" s="395"/>
      <c r="E161" s="396" t="s">
        <v>5</v>
      </c>
      <c r="F161" s="397" t="s">
        <v>1137</v>
      </c>
      <c r="G161" s="398"/>
      <c r="H161" s="398"/>
      <c r="I161" s="398"/>
      <c r="J161" s="395"/>
      <c r="K161" s="399">
        <v>37.635</v>
      </c>
      <c r="L161" s="221"/>
      <c r="M161" s="221"/>
      <c r="N161" s="221"/>
      <c r="O161" s="221"/>
      <c r="P161" s="221"/>
      <c r="Q161" s="221"/>
      <c r="R161" s="224"/>
      <c r="T161" s="226"/>
      <c r="U161" s="221"/>
      <c r="V161" s="221"/>
      <c r="W161" s="221"/>
      <c r="X161" s="221"/>
      <c r="Y161" s="221"/>
      <c r="Z161" s="221"/>
      <c r="AA161" s="227"/>
      <c r="AT161" s="228" t="s">
        <v>168</v>
      </c>
      <c r="AU161" s="228" t="s">
        <v>114</v>
      </c>
      <c r="AV161" s="225" t="s">
        <v>114</v>
      </c>
      <c r="AW161" s="225" t="s">
        <v>33</v>
      </c>
      <c r="AX161" s="225" t="s">
        <v>75</v>
      </c>
      <c r="AY161" s="228" t="s">
        <v>160</v>
      </c>
    </row>
    <row r="162" spans="2:51" s="216" customFormat="1" ht="20.5" customHeight="1">
      <c r="B162" s="211"/>
      <c r="C162" s="388"/>
      <c r="D162" s="388"/>
      <c r="E162" s="389" t="s">
        <v>5</v>
      </c>
      <c r="F162" s="393" t="s">
        <v>611</v>
      </c>
      <c r="G162" s="394"/>
      <c r="H162" s="394"/>
      <c r="I162" s="394"/>
      <c r="J162" s="388"/>
      <c r="K162" s="392" t="s">
        <v>5</v>
      </c>
      <c r="L162" s="212"/>
      <c r="M162" s="212"/>
      <c r="N162" s="212"/>
      <c r="O162" s="212"/>
      <c r="P162" s="212"/>
      <c r="Q162" s="212"/>
      <c r="R162" s="215"/>
      <c r="T162" s="217"/>
      <c r="U162" s="212"/>
      <c r="V162" s="212"/>
      <c r="W162" s="212"/>
      <c r="X162" s="212"/>
      <c r="Y162" s="212"/>
      <c r="Z162" s="212"/>
      <c r="AA162" s="218"/>
      <c r="AT162" s="219" t="s">
        <v>168</v>
      </c>
      <c r="AU162" s="219" t="s">
        <v>114</v>
      </c>
      <c r="AV162" s="216" t="s">
        <v>83</v>
      </c>
      <c r="AW162" s="216" t="s">
        <v>33</v>
      </c>
      <c r="AX162" s="216" t="s">
        <v>75</v>
      </c>
      <c r="AY162" s="219" t="s">
        <v>160</v>
      </c>
    </row>
    <row r="163" spans="2:51" s="225" customFormat="1" ht="20.5" customHeight="1">
      <c r="B163" s="220"/>
      <c r="C163" s="395"/>
      <c r="D163" s="395"/>
      <c r="E163" s="396" t="s">
        <v>5</v>
      </c>
      <c r="F163" s="397" t="s">
        <v>1138</v>
      </c>
      <c r="G163" s="398"/>
      <c r="H163" s="398"/>
      <c r="I163" s="398"/>
      <c r="J163" s="395"/>
      <c r="K163" s="399">
        <v>103.652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25" customFormat="1" ht="20.5" customHeight="1">
      <c r="B164" s="220"/>
      <c r="C164" s="395"/>
      <c r="D164" s="395"/>
      <c r="E164" s="396" t="s">
        <v>5</v>
      </c>
      <c r="F164" s="397" t="s">
        <v>1139</v>
      </c>
      <c r="G164" s="398"/>
      <c r="H164" s="398"/>
      <c r="I164" s="398"/>
      <c r="J164" s="395"/>
      <c r="K164" s="399">
        <v>215.05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25" customFormat="1" ht="20.5" customHeight="1">
      <c r="B165" s="220"/>
      <c r="C165" s="395"/>
      <c r="D165" s="395"/>
      <c r="E165" s="396" t="s">
        <v>5</v>
      </c>
      <c r="F165" s="397" t="s">
        <v>1140</v>
      </c>
      <c r="G165" s="398"/>
      <c r="H165" s="398"/>
      <c r="I165" s="398"/>
      <c r="J165" s="395"/>
      <c r="K165" s="399">
        <v>104.742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25" customFormat="1" ht="20.5" customHeight="1">
      <c r="B166" s="220"/>
      <c r="C166" s="395"/>
      <c r="D166" s="395"/>
      <c r="E166" s="396" t="s">
        <v>5</v>
      </c>
      <c r="F166" s="397" t="s">
        <v>1141</v>
      </c>
      <c r="G166" s="398"/>
      <c r="H166" s="398"/>
      <c r="I166" s="398"/>
      <c r="J166" s="395"/>
      <c r="K166" s="399">
        <v>90.154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388"/>
      <c r="D167" s="388"/>
      <c r="E167" s="389" t="s">
        <v>5</v>
      </c>
      <c r="F167" s="393" t="s">
        <v>613</v>
      </c>
      <c r="G167" s="394"/>
      <c r="H167" s="394"/>
      <c r="I167" s="394"/>
      <c r="J167" s="388"/>
      <c r="K167" s="392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395"/>
      <c r="D168" s="395"/>
      <c r="E168" s="396" t="s">
        <v>5</v>
      </c>
      <c r="F168" s="397" t="s">
        <v>1142</v>
      </c>
      <c r="G168" s="398"/>
      <c r="H168" s="398"/>
      <c r="I168" s="398"/>
      <c r="J168" s="395"/>
      <c r="K168" s="399">
        <v>60.231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43" customFormat="1" ht="20.5" customHeight="1">
      <c r="B169" s="238"/>
      <c r="C169" s="405"/>
      <c r="D169" s="405"/>
      <c r="E169" s="406" t="s">
        <v>5</v>
      </c>
      <c r="F169" s="407" t="s">
        <v>197</v>
      </c>
      <c r="G169" s="408"/>
      <c r="H169" s="408"/>
      <c r="I169" s="408"/>
      <c r="J169" s="405"/>
      <c r="K169" s="409">
        <v>611.464</v>
      </c>
      <c r="L169" s="239"/>
      <c r="M169" s="239"/>
      <c r="N169" s="239"/>
      <c r="O169" s="239"/>
      <c r="P169" s="239"/>
      <c r="Q169" s="239"/>
      <c r="R169" s="242"/>
      <c r="T169" s="244"/>
      <c r="U169" s="239"/>
      <c r="V169" s="239"/>
      <c r="W169" s="239"/>
      <c r="X169" s="239"/>
      <c r="Y169" s="239"/>
      <c r="Z169" s="239"/>
      <c r="AA169" s="245"/>
      <c r="AT169" s="246" t="s">
        <v>168</v>
      </c>
      <c r="AU169" s="246" t="s">
        <v>114</v>
      </c>
      <c r="AV169" s="243" t="s">
        <v>175</v>
      </c>
      <c r="AW169" s="243" t="s">
        <v>33</v>
      </c>
      <c r="AX169" s="243" t="s">
        <v>75</v>
      </c>
      <c r="AY169" s="246" t="s">
        <v>160</v>
      </c>
    </row>
    <row r="170" spans="2:51" s="216" customFormat="1" ht="20.5" customHeight="1">
      <c r="B170" s="211"/>
      <c r="C170" s="388"/>
      <c r="D170" s="388"/>
      <c r="E170" s="389" t="s">
        <v>5</v>
      </c>
      <c r="F170" s="393" t="s">
        <v>211</v>
      </c>
      <c r="G170" s="394"/>
      <c r="H170" s="394"/>
      <c r="I170" s="394"/>
      <c r="J170" s="388"/>
      <c r="K170" s="392" t="s">
        <v>5</v>
      </c>
      <c r="L170" s="212"/>
      <c r="M170" s="212"/>
      <c r="N170" s="212"/>
      <c r="O170" s="212"/>
      <c r="P170" s="212"/>
      <c r="Q170" s="212"/>
      <c r="R170" s="215"/>
      <c r="T170" s="217"/>
      <c r="U170" s="212"/>
      <c r="V170" s="212"/>
      <c r="W170" s="212"/>
      <c r="X170" s="212"/>
      <c r="Y170" s="212"/>
      <c r="Z170" s="212"/>
      <c r="AA170" s="218"/>
      <c r="AT170" s="219" t="s">
        <v>168</v>
      </c>
      <c r="AU170" s="219" t="s">
        <v>114</v>
      </c>
      <c r="AV170" s="216" t="s">
        <v>83</v>
      </c>
      <c r="AW170" s="216" t="s">
        <v>33</v>
      </c>
      <c r="AX170" s="216" t="s">
        <v>75</v>
      </c>
      <c r="AY170" s="219" t="s">
        <v>160</v>
      </c>
    </row>
    <row r="171" spans="2:51" s="216" customFormat="1" ht="20.5" customHeight="1">
      <c r="B171" s="211"/>
      <c r="C171" s="388"/>
      <c r="D171" s="388"/>
      <c r="E171" s="389" t="s">
        <v>5</v>
      </c>
      <c r="F171" s="393" t="s">
        <v>1143</v>
      </c>
      <c r="G171" s="394"/>
      <c r="H171" s="394"/>
      <c r="I171" s="394"/>
      <c r="J171" s="388"/>
      <c r="K171" s="392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395"/>
      <c r="D172" s="395"/>
      <c r="E172" s="396" t="s">
        <v>5</v>
      </c>
      <c r="F172" s="397" t="s">
        <v>1144</v>
      </c>
      <c r="G172" s="398"/>
      <c r="H172" s="398"/>
      <c r="I172" s="398"/>
      <c r="J172" s="395"/>
      <c r="K172" s="399">
        <v>81.42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43" customFormat="1" ht="20.5" customHeight="1">
      <c r="B173" s="238"/>
      <c r="C173" s="405"/>
      <c r="D173" s="405"/>
      <c r="E173" s="406" t="s">
        <v>5</v>
      </c>
      <c r="F173" s="407" t="s">
        <v>197</v>
      </c>
      <c r="G173" s="408"/>
      <c r="H173" s="408"/>
      <c r="I173" s="408"/>
      <c r="J173" s="405"/>
      <c r="K173" s="409">
        <v>81.42</v>
      </c>
      <c r="L173" s="239"/>
      <c r="M173" s="239"/>
      <c r="N173" s="239"/>
      <c r="O173" s="239"/>
      <c r="P173" s="239"/>
      <c r="Q173" s="239"/>
      <c r="R173" s="242"/>
      <c r="T173" s="244"/>
      <c r="U173" s="239"/>
      <c r="V173" s="239"/>
      <c r="W173" s="239"/>
      <c r="X173" s="239"/>
      <c r="Y173" s="239"/>
      <c r="Z173" s="239"/>
      <c r="AA173" s="245"/>
      <c r="AT173" s="246" t="s">
        <v>168</v>
      </c>
      <c r="AU173" s="246" t="s">
        <v>114</v>
      </c>
      <c r="AV173" s="243" t="s">
        <v>175</v>
      </c>
      <c r="AW173" s="243" t="s">
        <v>33</v>
      </c>
      <c r="AX173" s="243" t="s">
        <v>75</v>
      </c>
      <c r="AY173" s="246" t="s">
        <v>160</v>
      </c>
    </row>
    <row r="174" spans="2:51" s="234" customFormat="1" ht="20.5" customHeight="1">
      <c r="B174" s="229"/>
      <c r="C174" s="400"/>
      <c r="D174" s="400"/>
      <c r="E174" s="401" t="s">
        <v>5</v>
      </c>
      <c r="F174" s="402" t="s">
        <v>170</v>
      </c>
      <c r="G174" s="403"/>
      <c r="H174" s="403"/>
      <c r="I174" s="403"/>
      <c r="J174" s="400"/>
      <c r="K174" s="404">
        <v>692.884</v>
      </c>
      <c r="L174" s="230"/>
      <c r="M174" s="230"/>
      <c r="N174" s="230"/>
      <c r="O174" s="230"/>
      <c r="P174" s="230"/>
      <c r="Q174" s="230"/>
      <c r="R174" s="233"/>
      <c r="T174" s="235"/>
      <c r="U174" s="230"/>
      <c r="V174" s="230"/>
      <c r="W174" s="230"/>
      <c r="X174" s="230"/>
      <c r="Y174" s="230"/>
      <c r="Z174" s="230"/>
      <c r="AA174" s="236"/>
      <c r="AT174" s="237" t="s">
        <v>168</v>
      </c>
      <c r="AU174" s="237" t="s">
        <v>114</v>
      </c>
      <c r="AV174" s="234" t="s">
        <v>165</v>
      </c>
      <c r="AW174" s="234" t="s">
        <v>33</v>
      </c>
      <c r="AX174" s="234" t="s">
        <v>83</v>
      </c>
      <c r="AY174" s="237" t="s">
        <v>160</v>
      </c>
    </row>
    <row r="175" spans="2:65" s="126" customFormat="1" ht="28.95" customHeight="1">
      <c r="B175" s="127"/>
      <c r="C175" s="383" t="s">
        <v>165</v>
      </c>
      <c r="D175" s="383" t="s">
        <v>161</v>
      </c>
      <c r="E175" s="384" t="s">
        <v>668</v>
      </c>
      <c r="F175" s="385" t="s">
        <v>669</v>
      </c>
      <c r="G175" s="385"/>
      <c r="H175" s="385"/>
      <c r="I175" s="385"/>
      <c r="J175" s="386" t="s">
        <v>182</v>
      </c>
      <c r="K175" s="387">
        <v>359.158</v>
      </c>
      <c r="L175" s="317">
        <v>0</v>
      </c>
      <c r="M175" s="317"/>
      <c r="N175" s="318">
        <f>ROUND(L175*K175,2)</f>
        <v>0</v>
      </c>
      <c r="O175" s="318"/>
      <c r="P175" s="318"/>
      <c r="Q175" s="318"/>
      <c r="R175" s="130"/>
      <c r="T175" s="207" t="s">
        <v>5</v>
      </c>
      <c r="U175" s="208" t="s">
        <v>40</v>
      </c>
      <c r="V175" s="128"/>
      <c r="W175" s="209">
        <f>V175*K175</f>
        <v>0</v>
      </c>
      <c r="X175" s="209">
        <v>0</v>
      </c>
      <c r="Y175" s="209">
        <f>X175*K175</f>
        <v>0</v>
      </c>
      <c r="Z175" s="209">
        <v>0</v>
      </c>
      <c r="AA175" s="210">
        <f>Z175*K175</f>
        <v>0</v>
      </c>
      <c r="AR175" s="117" t="s">
        <v>165</v>
      </c>
      <c r="AT175" s="117" t="s">
        <v>161</v>
      </c>
      <c r="AU175" s="117" t="s">
        <v>114</v>
      </c>
      <c r="AY175" s="117" t="s">
        <v>160</v>
      </c>
      <c r="BE175" s="174">
        <f>IF(U175="základní",N175,0)</f>
        <v>0</v>
      </c>
      <c r="BF175" s="174">
        <f>IF(U175="snížená",N175,0)</f>
        <v>0</v>
      </c>
      <c r="BG175" s="174">
        <f>IF(U175="zákl. přenesená",N175,0)</f>
        <v>0</v>
      </c>
      <c r="BH175" s="174">
        <f>IF(U175="sníž. přenesená",N175,0)</f>
        <v>0</v>
      </c>
      <c r="BI175" s="174">
        <f>IF(U175="nulová",N175,0)</f>
        <v>0</v>
      </c>
      <c r="BJ175" s="117" t="s">
        <v>83</v>
      </c>
      <c r="BK175" s="174">
        <f>ROUND(L175*K175,2)</f>
        <v>0</v>
      </c>
      <c r="BL175" s="117" t="s">
        <v>165</v>
      </c>
      <c r="BM175" s="117" t="s">
        <v>1145</v>
      </c>
    </row>
    <row r="176" spans="2:51" s="225" customFormat="1" ht="20.5" customHeight="1">
      <c r="B176" s="220"/>
      <c r="C176" s="395"/>
      <c r="D176" s="395"/>
      <c r="E176" s="396" t="s">
        <v>5</v>
      </c>
      <c r="F176" s="410" t="s">
        <v>1146</v>
      </c>
      <c r="G176" s="411"/>
      <c r="H176" s="411"/>
      <c r="I176" s="411"/>
      <c r="J176" s="395"/>
      <c r="K176" s="399">
        <v>12.716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25" customFormat="1" ht="20.5" customHeight="1">
      <c r="B177" s="220"/>
      <c r="C177" s="395"/>
      <c r="D177" s="395"/>
      <c r="E177" s="396" t="s">
        <v>5</v>
      </c>
      <c r="F177" s="397" t="s">
        <v>1147</v>
      </c>
      <c r="G177" s="398"/>
      <c r="H177" s="398"/>
      <c r="I177" s="398"/>
      <c r="J177" s="395"/>
      <c r="K177" s="399">
        <v>346.442</v>
      </c>
      <c r="L177" s="221"/>
      <c r="M177" s="221"/>
      <c r="N177" s="221"/>
      <c r="O177" s="221"/>
      <c r="P177" s="221"/>
      <c r="Q177" s="221"/>
      <c r="R177" s="224"/>
      <c r="T177" s="226"/>
      <c r="U177" s="221"/>
      <c r="V177" s="221"/>
      <c r="W177" s="221"/>
      <c r="X177" s="221"/>
      <c r="Y177" s="221"/>
      <c r="Z177" s="221"/>
      <c r="AA177" s="227"/>
      <c r="AT177" s="228" t="s">
        <v>168</v>
      </c>
      <c r="AU177" s="228" t="s">
        <v>114</v>
      </c>
      <c r="AV177" s="225" t="s">
        <v>114</v>
      </c>
      <c r="AW177" s="225" t="s">
        <v>33</v>
      </c>
      <c r="AX177" s="225" t="s">
        <v>75</v>
      </c>
      <c r="AY177" s="228" t="s">
        <v>160</v>
      </c>
    </row>
    <row r="178" spans="2:51" s="234" customFormat="1" ht="20.5" customHeight="1">
      <c r="B178" s="229"/>
      <c r="C178" s="400"/>
      <c r="D178" s="400"/>
      <c r="E178" s="401" t="s">
        <v>5</v>
      </c>
      <c r="F178" s="402" t="s">
        <v>170</v>
      </c>
      <c r="G178" s="403"/>
      <c r="H178" s="403"/>
      <c r="I178" s="403"/>
      <c r="J178" s="400"/>
      <c r="K178" s="404">
        <v>359.158</v>
      </c>
      <c r="L178" s="230"/>
      <c r="M178" s="230"/>
      <c r="N178" s="230"/>
      <c r="O178" s="230"/>
      <c r="P178" s="230"/>
      <c r="Q178" s="230"/>
      <c r="R178" s="233"/>
      <c r="T178" s="235"/>
      <c r="U178" s="230"/>
      <c r="V178" s="230"/>
      <c r="W178" s="230"/>
      <c r="X178" s="230"/>
      <c r="Y178" s="230"/>
      <c r="Z178" s="230"/>
      <c r="AA178" s="236"/>
      <c r="AT178" s="237" t="s">
        <v>168</v>
      </c>
      <c r="AU178" s="237" t="s">
        <v>114</v>
      </c>
      <c r="AV178" s="234" t="s">
        <v>165</v>
      </c>
      <c r="AW178" s="234" t="s">
        <v>33</v>
      </c>
      <c r="AX178" s="234" t="s">
        <v>83</v>
      </c>
      <c r="AY178" s="237" t="s">
        <v>160</v>
      </c>
    </row>
    <row r="179" spans="2:65" s="126" customFormat="1" ht="28.95" customHeight="1">
      <c r="B179" s="127"/>
      <c r="C179" s="383" t="s">
        <v>186</v>
      </c>
      <c r="D179" s="383" t="s">
        <v>161</v>
      </c>
      <c r="E179" s="384" t="s">
        <v>673</v>
      </c>
      <c r="F179" s="385" t="s">
        <v>674</v>
      </c>
      <c r="G179" s="385"/>
      <c r="H179" s="385"/>
      <c r="I179" s="385"/>
      <c r="J179" s="386" t="s">
        <v>164</v>
      </c>
      <c r="K179" s="387">
        <v>229.655</v>
      </c>
      <c r="L179" s="317">
        <v>0</v>
      </c>
      <c r="M179" s="317"/>
      <c r="N179" s="318">
        <f>ROUND(L179*K179,2)</f>
        <v>0</v>
      </c>
      <c r="O179" s="318"/>
      <c r="P179" s="318"/>
      <c r="Q179" s="318"/>
      <c r="R179" s="130"/>
      <c r="T179" s="207" t="s">
        <v>5</v>
      </c>
      <c r="U179" s="208" t="s">
        <v>40</v>
      </c>
      <c r="V179" s="128"/>
      <c r="W179" s="209">
        <f>V179*K179</f>
        <v>0</v>
      </c>
      <c r="X179" s="209">
        <v>0.00084</v>
      </c>
      <c r="Y179" s="209">
        <f>X179*K179</f>
        <v>0.1929102</v>
      </c>
      <c r="Z179" s="209">
        <v>0</v>
      </c>
      <c r="AA179" s="210">
        <f>Z179*K179</f>
        <v>0</v>
      </c>
      <c r="AR179" s="117" t="s">
        <v>165</v>
      </c>
      <c r="AT179" s="117" t="s">
        <v>161</v>
      </c>
      <c r="AU179" s="117" t="s">
        <v>114</v>
      </c>
      <c r="AY179" s="117" t="s">
        <v>160</v>
      </c>
      <c r="BE179" s="174">
        <f>IF(U179="základní",N179,0)</f>
        <v>0</v>
      </c>
      <c r="BF179" s="174">
        <f>IF(U179="snížená",N179,0)</f>
        <v>0</v>
      </c>
      <c r="BG179" s="174">
        <f>IF(U179="zákl. přenesená",N179,0)</f>
        <v>0</v>
      </c>
      <c r="BH179" s="174">
        <f>IF(U179="sníž. přenesená",N179,0)</f>
        <v>0</v>
      </c>
      <c r="BI179" s="174">
        <f>IF(U179="nulová",N179,0)</f>
        <v>0</v>
      </c>
      <c r="BJ179" s="117" t="s">
        <v>83</v>
      </c>
      <c r="BK179" s="174">
        <f>ROUND(L179*K179,2)</f>
        <v>0</v>
      </c>
      <c r="BL179" s="117" t="s">
        <v>165</v>
      </c>
      <c r="BM179" s="117" t="s">
        <v>1148</v>
      </c>
    </row>
    <row r="180" spans="2:51" s="216" customFormat="1" ht="20.5" customHeight="1">
      <c r="B180" s="211"/>
      <c r="C180" s="388"/>
      <c r="D180" s="388"/>
      <c r="E180" s="389" t="s">
        <v>5</v>
      </c>
      <c r="F180" s="390" t="s">
        <v>657</v>
      </c>
      <c r="G180" s="391"/>
      <c r="H180" s="391"/>
      <c r="I180" s="391"/>
      <c r="J180" s="388"/>
      <c r="K180" s="392" t="s">
        <v>5</v>
      </c>
      <c r="L180" s="212"/>
      <c r="M180" s="212"/>
      <c r="N180" s="212"/>
      <c r="O180" s="212"/>
      <c r="P180" s="212"/>
      <c r="Q180" s="212"/>
      <c r="R180" s="215"/>
      <c r="T180" s="217"/>
      <c r="U180" s="212"/>
      <c r="V180" s="212"/>
      <c r="W180" s="212"/>
      <c r="X180" s="212"/>
      <c r="Y180" s="212"/>
      <c r="Z180" s="212"/>
      <c r="AA180" s="218"/>
      <c r="AT180" s="219" t="s">
        <v>168</v>
      </c>
      <c r="AU180" s="219" t="s">
        <v>114</v>
      </c>
      <c r="AV180" s="216" t="s">
        <v>83</v>
      </c>
      <c r="AW180" s="216" t="s">
        <v>33</v>
      </c>
      <c r="AX180" s="216" t="s">
        <v>75</v>
      </c>
      <c r="AY180" s="219" t="s">
        <v>160</v>
      </c>
    </row>
    <row r="181" spans="2:51" s="216" customFormat="1" ht="20.5" customHeight="1">
      <c r="B181" s="211"/>
      <c r="C181" s="388"/>
      <c r="D181" s="388"/>
      <c r="E181" s="389" t="s">
        <v>5</v>
      </c>
      <c r="F181" s="393" t="s">
        <v>191</v>
      </c>
      <c r="G181" s="394"/>
      <c r="H181" s="394"/>
      <c r="I181" s="394"/>
      <c r="J181" s="388"/>
      <c r="K181" s="392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16" customFormat="1" ht="20.5" customHeight="1">
      <c r="B182" s="211"/>
      <c r="C182" s="388"/>
      <c r="D182" s="388"/>
      <c r="E182" s="389" t="s">
        <v>5</v>
      </c>
      <c r="F182" s="393" t="s">
        <v>611</v>
      </c>
      <c r="G182" s="394"/>
      <c r="H182" s="394"/>
      <c r="I182" s="394"/>
      <c r="J182" s="388"/>
      <c r="K182" s="392" t="s">
        <v>5</v>
      </c>
      <c r="L182" s="212"/>
      <c r="M182" s="212"/>
      <c r="N182" s="212"/>
      <c r="O182" s="212"/>
      <c r="P182" s="212"/>
      <c r="Q182" s="212"/>
      <c r="R182" s="215"/>
      <c r="T182" s="217"/>
      <c r="U182" s="212"/>
      <c r="V182" s="212"/>
      <c r="W182" s="212"/>
      <c r="X182" s="212"/>
      <c r="Y182" s="212"/>
      <c r="Z182" s="212"/>
      <c r="AA182" s="218"/>
      <c r="AT182" s="219" t="s">
        <v>168</v>
      </c>
      <c r="AU182" s="219" t="s">
        <v>114</v>
      </c>
      <c r="AV182" s="216" t="s">
        <v>83</v>
      </c>
      <c r="AW182" s="216" t="s">
        <v>33</v>
      </c>
      <c r="AX182" s="216" t="s">
        <v>75</v>
      </c>
      <c r="AY182" s="219" t="s">
        <v>160</v>
      </c>
    </row>
    <row r="183" spans="2:51" s="225" customFormat="1" ht="20.5" customHeight="1">
      <c r="B183" s="220"/>
      <c r="C183" s="395"/>
      <c r="D183" s="395"/>
      <c r="E183" s="396" t="s">
        <v>5</v>
      </c>
      <c r="F183" s="397" t="s">
        <v>1149</v>
      </c>
      <c r="G183" s="398"/>
      <c r="H183" s="398"/>
      <c r="I183" s="398"/>
      <c r="J183" s="395"/>
      <c r="K183" s="399">
        <v>93.836</v>
      </c>
      <c r="L183" s="221"/>
      <c r="M183" s="221"/>
      <c r="N183" s="221"/>
      <c r="O183" s="221"/>
      <c r="P183" s="221"/>
      <c r="Q183" s="221"/>
      <c r="R183" s="224"/>
      <c r="T183" s="226"/>
      <c r="U183" s="221"/>
      <c r="V183" s="221"/>
      <c r="W183" s="221"/>
      <c r="X183" s="221"/>
      <c r="Y183" s="221"/>
      <c r="Z183" s="221"/>
      <c r="AA183" s="227"/>
      <c r="AT183" s="228" t="s">
        <v>168</v>
      </c>
      <c r="AU183" s="228" t="s">
        <v>114</v>
      </c>
      <c r="AV183" s="225" t="s">
        <v>114</v>
      </c>
      <c r="AW183" s="225" t="s">
        <v>33</v>
      </c>
      <c r="AX183" s="225" t="s">
        <v>75</v>
      </c>
      <c r="AY183" s="228" t="s">
        <v>160</v>
      </c>
    </row>
    <row r="184" spans="2:51" s="243" customFormat="1" ht="20.5" customHeight="1">
      <c r="B184" s="238"/>
      <c r="C184" s="405"/>
      <c r="D184" s="405"/>
      <c r="E184" s="406" t="s">
        <v>5</v>
      </c>
      <c r="F184" s="407" t="s">
        <v>197</v>
      </c>
      <c r="G184" s="408"/>
      <c r="H184" s="408"/>
      <c r="I184" s="408"/>
      <c r="J184" s="405"/>
      <c r="K184" s="409">
        <v>93.836</v>
      </c>
      <c r="L184" s="239"/>
      <c r="M184" s="239"/>
      <c r="N184" s="239"/>
      <c r="O184" s="239"/>
      <c r="P184" s="239"/>
      <c r="Q184" s="239"/>
      <c r="R184" s="242"/>
      <c r="T184" s="244"/>
      <c r="U184" s="239"/>
      <c r="V184" s="239"/>
      <c r="W184" s="239"/>
      <c r="X184" s="239"/>
      <c r="Y184" s="239"/>
      <c r="Z184" s="239"/>
      <c r="AA184" s="245"/>
      <c r="AT184" s="246" t="s">
        <v>168</v>
      </c>
      <c r="AU184" s="246" t="s">
        <v>114</v>
      </c>
      <c r="AV184" s="243" t="s">
        <v>175</v>
      </c>
      <c r="AW184" s="243" t="s">
        <v>33</v>
      </c>
      <c r="AX184" s="243" t="s">
        <v>75</v>
      </c>
      <c r="AY184" s="246" t="s">
        <v>160</v>
      </c>
    </row>
    <row r="185" spans="2:51" s="216" customFormat="1" ht="20.5" customHeight="1">
      <c r="B185" s="211"/>
      <c r="C185" s="388"/>
      <c r="D185" s="388"/>
      <c r="E185" s="389" t="s">
        <v>5</v>
      </c>
      <c r="F185" s="393" t="s">
        <v>211</v>
      </c>
      <c r="G185" s="394"/>
      <c r="H185" s="394"/>
      <c r="I185" s="394"/>
      <c r="J185" s="388"/>
      <c r="K185" s="392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16" customFormat="1" ht="20.5" customHeight="1">
      <c r="B186" s="211"/>
      <c r="C186" s="388"/>
      <c r="D186" s="388"/>
      <c r="E186" s="389" t="s">
        <v>5</v>
      </c>
      <c r="F186" s="393" t="s">
        <v>1143</v>
      </c>
      <c r="G186" s="394"/>
      <c r="H186" s="394"/>
      <c r="I186" s="394"/>
      <c r="J186" s="388"/>
      <c r="K186" s="392" t="s">
        <v>5</v>
      </c>
      <c r="L186" s="212"/>
      <c r="M186" s="212"/>
      <c r="N186" s="212"/>
      <c r="O186" s="212"/>
      <c r="P186" s="212"/>
      <c r="Q186" s="212"/>
      <c r="R186" s="215"/>
      <c r="T186" s="217"/>
      <c r="U186" s="212"/>
      <c r="V186" s="212"/>
      <c r="W186" s="212"/>
      <c r="X186" s="212"/>
      <c r="Y186" s="212"/>
      <c r="Z186" s="212"/>
      <c r="AA186" s="218"/>
      <c r="AT186" s="219" t="s">
        <v>168</v>
      </c>
      <c r="AU186" s="219" t="s">
        <v>114</v>
      </c>
      <c r="AV186" s="216" t="s">
        <v>83</v>
      </c>
      <c r="AW186" s="216" t="s">
        <v>33</v>
      </c>
      <c r="AX186" s="216" t="s">
        <v>75</v>
      </c>
      <c r="AY186" s="219" t="s">
        <v>160</v>
      </c>
    </row>
    <row r="187" spans="2:51" s="225" customFormat="1" ht="20.5" customHeight="1">
      <c r="B187" s="220"/>
      <c r="C187" s="395"/>
      <c r="D187" s="395"/>
      <c r="E187" s="396" t="s">
        <v>5</v>
      </c>
      <c r="F187" s="397" t="s">
        <v>1150</v>
      </c>
      <c r="G187" s="398"/>
      <c r="H187" s="398"/>
      <c r="I187" s="398"/>
      <c r="J187" s="395"/>
      <c r="K187" s="399">
        <v>81.2</v>
      </c>
      <c r="L187" s="221"/>
      <c r="M187" s="221"/>
      <c r="N187" s="221"/>
      <c r="O187" s="221"/>
      <c r="P187" s="221"/>
      <c r="Q187" s="221"/>
      <c r="R187" s="224"/>
      <c r="T187" s="226"/>
      <c r="U187" s="221"/>
      <c r="V187" s="221"/>
      <c r="W187" s="221"/>
      <c r="X187" s="221"/>
      <c r="Y187" s="221"/>
      <c r="Z187" s="221"/>
      <c r="AA187" s="227"/>
      <c r="AT187" s="228" t="s">
        <v>168</v>
      </c>
      <c r="AU187" s="228" t="s">
        <v>114</v>
      </c>
      <c r="AV187" s="225" t="s">
        <v>114</v>
      </c>
      <c r="AW187" s="225" t="s">
        <v>33</v>
      </c>
      <c r="AX187" s="225" t="s">
        <v>75</v>
      </c>
      <c r="AY187" s="228" t="s">
        <v>160</v>
      </c>
    </row>
    <row r="188" spans="2:51" s="243" customFormat="1" ht="20.5" customHeight="1">
      <c r="B188" s="238"/>
      <c r="C188" s="405"/>
      <c r="D188" s="405"/>
      <c r="E188" s="406" t="s">
        <v>5</v>
      </c>
      <c r="F188" s="407" t="s">
        <v>197</v>
      </c>
      <c r="G188" s="408"/>
      <c r="H188" s="408"/>
      <c r="I188" s="408"/>
      <c r="J188" s="405"/>
      <c r="K188" s="409">
        <v>81.2</v>
      </c>
      <c r="L188" s="239"/>
      <c r="M188" s="239"/>
      <c r="N188" s="239"/>
      <c r="O188" s="239"/>
      <c r="P188" s="239"/>
      <c r="Q188" s="239"/>
      <c r="R188" s="242"/>
      <c r="T188" s="244"/>
      <c r="U188" s="239"/>
      <c r="V188" s="239"/>
      <c r="W188" s="239"/>
      <c r="X188" s="239"/>
      <c r="Y188" s="239"/>
      <c r="Z188" s="239"/>
      <c r="AA188" s="245"/>
      <c r="AT188" s="246" t="s">
        <v>168</v>
      </c>
      <c r="AU188" s="246" t="s">
        <v>114</v>
      </c>
      <c r="AV188" s="243" t="s">
        <v>175</v>
      </c>
      <c r="AW188" s="243" t="s">
        <v>33</v>
      </c>
      <c r="AX188" s="243" t="s">
        <v>75</v>
      </c>
      <c r="AY188" s="246" t="s">
        <v>160</v>
      </c>
    </row>
    <row r="189" spans="2:51" s="216" customFormat="1" ht="20.5" customHeight="1">
      <c r="B189" s="211"/>
      <c r="C189" s="388"/>
      <c r="D189" s="388"/>
      <c r="E189" s="389" t="s">
        <v>5</v>
      </c>
      <c r="F189" s="393" t="s">
        <v>619</v>
      </c>
      <c r="G189" s="394"/>
      <c r="H189" s="394"/>
      <c r="I189" s="394"/>
      <c r="J189" s="388"/>
      <c r="K189" s="392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16" customFormat="1" ht="20.5" customHeight="1">
      <c r="B190" s="211"/>
      <c r="C190" s="388"/>
      <c r="D190" s="388"/>
      <c r="E190" s="389" t="s">
        <v>5</v>
      </c>
      <c r="F190" s="393" t="s">
        <v>1119</v>
      </c>
      <c r="G190" s="394"/>
      <c r="H190" s="394"/>
      <c r="I190" s="394"/>
      <c r="J190" s="388"/>
      <c r="K190" s="392" t="s">
        <v>5</v>
      </c>
      <c r="L190" s="212"/>
      <c r="M190" s="212"/>
      <c r="N190" s="212"/>
      <c r="O190" s="212"/>
      <c r="P190" s="212"/>
      <c r="Q190" s="212"/>
      <c r="R190" s="215"/>
      <c r="T190" s="217"/>
      <c r="U190" s="212"/>
      <c r="V190" s="212"/>
      <c r="W190" s="212"/>
      <c r="X190" s="212"/>
      <c r="Y190" s="212"/>
      <c r="Z190" s="212"/>
      <c r="AA190" s="218"/>
      <c r="AT190" s="219" t="s">
        <v>168</v>
      </c>
      <c r="AU190" s="219" t="s">
        <v>114</v>
      </c>
      <c r="AV190" s="216" t="s">
        <v>83</v>
      </c>
      <c r="AW190" s="216" t="s">
        <v>33</v>
      </c>
      <c r="AX190" s="216" t="s">
        <v>75</v>
      </c>
      <c r="AY190" s="219" t="s">
        <v>160</v>
      </c>
    </row>
    <row r="191" spans="2:51" s="225" customFormat="1" ht="20.5" customHeight="1">
      <c r="B191" s="220"/>
      <c r="C191" s="395"/>
      <c r="D191" s="395"/>
      <c r="E191" s="396" t="s">
        <v>5</v>
      </c>
      <c r="F191" s="397" t="s">
        <v>1151</v>
      </c>
      <c r="G191" s="398"/>
      <c r="H191" s="398"/>
      <c r="I191" s="398"/>
      <c r="J191" s="395"/>
      <c r="K191" s="399">
        <v>10.771</v>
      </c>
      <c r="L191" s="221"/>
      <c r="M191" s="221"/>
      <c r="N191" s="221"/>
      <c r="O191" s="221"/>
      <c r="P191" s="221"/>
      <c r="Q191" s="221"/>
      <c r="R191" s="224"/>
      <c r="T191" s="226"/>
      <c r="U191" s="221"/>
      <c r="V191" s="221"/>
      <c r="W191" s="221"/>
      <c r="X191" s="221"/>
      <c r="Y191" s="221"/>
      <c r="Z191" s="221"/>
      <c r="AA191" s="227"/>
      <c r="AT191" s="228" t="s">
        <v>168</v>
      </c>
      <c r="AU191" s="228" t="s">
        <v>114</v>
      </c>
      <c r="AV191" s="225" t="s">
        <v>114</v>
      </c>
      <c r="AW191" s="225" t="s">
        <v>33</v>
      </c>
      <c r="AX191" s="225" t="s">
        <v>75</v>
      </c>
      <c r="AY191" s="228" t="s">
        <v>160</v>
      </c>
    </row>
    <row r="192" spans="2:51" s="216" customFormat="1" ht="20.5" customHeight="1">
      <c r="B192" s="211"/>
      <c r="C192" s="388"/>
      <c r="D192" s="388"/>
      <c r="E192" s="389" t="s">
        <v>5</v>
      </c>
      <c r="F192" s="393" t="s">
        <v>1121</v>
      </c>
      <c r="G192" s="394"/>
      <c r="H192" s="394"/>
      <c r="I192" s="394"/>
      <c r="J192" s="388"/>
      <c r="K192" s="392" t="s">
        <v>5</v>
      </c>
      <c r="L192" s="212"/>
      <c r="M192" s="212"/>
      <c r="N192" s="212"/>
      <c r="O192" s="212"/>
      <c r="P192" s="212"/>
      <c r="Q192" s="212"/>
      <c r="R192" s="215"/>
      <c r="T192" s="217"/>
      <c r="U192" s="212"/>
      <c r="V192" s="212"/>
      <c r="W192" s="212"/>
      <c r="X192" s="212"/>
      <c r="Y192" s="212"/>
      <c r="Z192" s="212"/>
      <c r="AA192" s="218"/>
      <c r="AT192" s="219" t="s">
        <v>168</v>
      </c>
      <c r="AU192" s="219" t="s">
        <v>114</v>
      </c>
      <c r="AV192" s="216" t="s">
        <v>83</v>
      </c>
      <c r="AW192" s="216" t="s">
        <v>33</v>
      </c>
      <c r="AX192" s="216" t="s">
        <v>75</v>
      </c>
      <c r="AY192" s="219" t="s">
        <v>160</v>
      </c>
    </row>
    <row r="193" spans="2:51" s="225" customFormat="1" ht="20.5" customHeight="1">
      <c r="B193" s="220"/>
      <c r="C193" s="395"/>
      <c r="D193" s="395"/>
      <c r="E193" s="396" t="s">
        <v>5</v>
      </c>
      <c r="F193" s="397" t="s">
        <v>1152</v>
      </c>
      <c r="G193" s="398"/>
      <c r="H193" s="398"/>
      <c r="I193" s="398"/>
      <c r="J193" s="395"/>
      <c r="K193" s="399">
        <v>7.445</v>
      </c>
      <c r="L193" s="221"/>
      <c r="M193" s="221"/>
      <c r="N193" s="221"/>
      <c r="O193" s="221"/>
      <c r="P193" s="221"/>
      <c r="Q193" s="221"/>
      <c r="R193" s="224"/>
      <c r="T193" s="226"/>
      <c r="U193" s="221"/>
      <c r="V193" s="221"/>
      <c r="W193" s="221"/>
      <c r="X193" s="221"/>
      <c r="Y193" s="221"/>
      <c r="Z193" s="221"/>
      <c r="AA193" s="227"/>
      <c r="AT193" s="228" t="s">
        <v>168</v>
      </c>
      <c r="AU193" s="228" t="s">
        <v>114</v>
      </c>
      <c r="AV193" s="225" t="s">
        <v>114</v>
      </c>
      <c r="AW193" s="225" t="s">
        <v>33</v>
      </c>
      <c r="AX193" s="225" t="s">
        <v>75</v>
      </c>
      <c r="AY193" s="228" t="s">
        <v>160</v>
      </c>
    </row>
    <row r="194" spans="2:51" s="216" customFormat="1" ht="20.5" customHeight="1">
      <c r="B194" s="211"/>
      <c r="C194" s="388"/>
      <c r="D194" s="388"/>
      <c r="E194" s="389" t="s">
        <v>5</v>
      </c>
      <c r="F194" s="393" t="s">
        <v>1123</v>
      </c>
      <c r="G194" s="394"/>
      <c r="H194" s="394"/>
      <c r="I194" s="394"/>
      <c r="J194" s="388"/>
      <c r="K194" s="392" t="s">
        <v>5</v>
      </c>
      <c r="L194" s="212"/>
      <c r="M194" s="212"/>
      <c r="N194" s="212"/>
      <c r="O194" s="212"/>
      <c r="P194" s="212"/>
      <c r="Q194" s="212"/>
      <c r="R194" s="215"/>
      <c r="T194" s="217"/>
      <c r="U194" s="212"/>
      <c r="V194" s="212"/>
      <c r="W194" s="212"/>
      <c r="X194" s="212"/>
      <c r="Y194" s="212"/>
      <c r="Z194" s="212"/>
      <c r="AA194" s="218"/>
      <c r="AT194" s="219" t="s">
        <v>168</v>
      </c>
      <c r="AU194" s="219" t="s">
        <v>114</v>
      </c>
      <c r="AV194" s="216" t="s">
        <v>83</v>
      </c>
      <c r="AW194" s="216" t="s">
        <v>33</v>
      </c>
      <c r="AX194" s="216" t="s">
        <v>75</v>
      </c>
      <c r="AY194" s="219" t="s">
        <v>160</v>
      </c>
    </row>
    <row r="195" spans="2:51" s="225" customFormat="1" ht="20.5" customHeight="1">
      <c r="B195" s="220"/>
      <c r="C195" s="395"/>
      <c r="D195" s="395"/>
      <c r="E195" s="396" t="s">
        <v>5</v>
      </c>
      <c r="F195" s="397" t="s">
        <v>1153</v>
      </c>
      <c r="G195" s="398"/>
      <c r="H195" s="398"/>
      <c r="I195" s="398"/>
      <c r="J195" s="395"/>
      <c r="K195" s="399">
        <v>4.392</v>
      </c>
      <c r="L195" s="221"/>
      <c r="M195" s="221"/>
      <c r="N195" s="221"/>
      <c r="O195" s="221"/>
      <c r="P195" s="221"/>
      <c r="Q195" s="221"/>
      <c r="R195" s="224"/>
      <c r="T195" s="226"/>
      <c r="U195" s="221"/>
      <c r="V195" s="221"/>
      <c r="W195" s="221"/>
      <c r="X195" s="221"/>
      <c r="Y195" s="221"/>
      <c r="Z195" s="221"/>
      <c r="AA195" s="227"/>
      <c r="AT195" s="228" t="s">
        <v>168</v>
      </c>
      <c r="AU195" s="228" t="s">
        <v>114</v>
      </c>
      <c r="AV195" s="225" t="s">
        <v>114</v>
      </c>
      <c r="AW195" s="225" t="s">
        <v>33</v>
      </c>
      <c r="AX195" s="225" t="s">
        <v>75</v>
      </c>
      <c r="AY195" s="228" t="s">
        <v>160</v>
      </c>
    </row>
    <row r="196" spans="2:51" s="216" customFormat="1" ht="20.5" customHeight="1">
      <c r="B196" s="211"/>
      <c r="C196" s="388"/>
      <c r="D196" s="388"/>
      <c r="E196" s="389" t="s">
        <v>5</v>
      </c>
      <c r="F196" s="393" t="s">
        <v>1125</v>
      </c>
      <c r="G196" s="394"/>
      <c r="H196" s="394"/>
      <c r="I196" s="394"/>
      <c r="J196" s="388"/>
      <c r="K196" s="392" t="s">
        <v>5</v>
      </c>
      <c r="L196" s="212"/>
      <c r="M196" s="212"/>
      <c r="N196" s="212"/>
      <c r="O196" s="212"/>
      <c r="P196" s="212"/>
      <c r="Q196" s="212"/>
      <c r="R196" s="215"/>
      <c r="T196" s="217"/>
      <c r="U196" s="212"/>
      <c r="V196" s="212"/>
      <c r="W196" s="212"/>
      <c r="X196" s="212"/>
      <c r="Y196" s="212"/>
      <c r="Z196" s="212"/>
      <c r="AA196" s="218"/>
      <c r="AT196" s="219" t="s">
        <v>168</v>
      </c>
      <c r="AU196" s="219" t="s">
        <v>114</v>
      </c>
      <c r="AV196" s="216" t="s">
        <v>83</v>
      </c>
      <c r="AW196" s="216" t="s">
        <v>33</v>
      </c>
      <c r="AX196" s="216" t="s">
        <v>75</v>
      </c>
      <c r="AY196" s="219" t="s">
        <v>160</v>
      </c>
    </row>
    <row r="197" spans="2:51" s="225" customFormat="1" ht="20.5" customHeight="1">
      <c r="B197" s="220"/>
      <c r="C197" s="395"/>
      <c r="D197" s="395"/>
      <c r="E197" s="396" t="s">
        <v>5</v>
      </c>
      <c r="F197" s="397" t="s">
        <v>1154</v>
      </c>
      <c r="G197" s="398"/>
      <c r="H197" s="398"/>
      <c r="I197" s="398"/>
      <c r="J197" s="395"/>
      <c r="K197" s="399">
        <v>1.738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16" customFormat="1" ht="20.5" customHeight="1">
      <c r="B198" s="211"/>
      <c r="C198" s="388"/>
      <c r="D198" s="388"/>
      <c r="E198" s="389" t="s">
        <v>5</v>
      </c>
      <c r="F198" s="393" t="s">
        <v>1127</v>
      </c>
      <c r="G198" s="394"/>
      <c r="H198" s="394"/>
      <c r="I198" s="394"/>
      <c r="J198" s="388"/>
      <c r="K198" s="392" t="s">
        <v>5</v>
      </c>
      <c r="L198" s="212"/>
      <c r="M198" s="212"/>
      <c r="N198" s="212"/>
      <c r="O198" s="212"/>
      <c r="P198" s="212"/>
      <c r="Q198" s="212"/>
      <c r="R198" s="215"/>
      <c r="T198" s="217"/>
      <c r="U198" s="212"/>
      <c r="V198" s="212"/>
      <c r="W198" s="212"/>
      <c r="X198" s="212"/>
      <c r="Y198" s="212"/>
      <c r="Z198" s="212"/>
      <c r="AA198" s="218"/>
      <c r="AT198" s="219" t="s">
        <v>168</v>
      </c>
      <c r="AU198" s="219" t="s">
        <v>114</v>
      </c>
      <c r="AV198" s="216" t="s">
        <v>83</v>
      </c>
      <c r="AW198" s="216" t="s">
        <v>33</v>
      </c>
      <c r="AX198" s="216" t="s">
        <v>75</v>
      </c>
      <c r="AY198" s="219" t="s">
        <v>160</v>
      </c>
    </row>
    <row r="199" spans="2:51" s="225" customFormat="1" ht="20.5" customHeight="1">
      <c r="B199" s="220"/>
      <c r="C199" s="395"/>
      <c r="D199" s="395"/>
      <c r="E199" s="396" t="s">
        <v>5</v>
      </c>
      <c r="F199" s="397" t="s">
        <v>1155</v>
      </c>
      <c r="G199" s="398"/>
      <c r="H199" s="398"/>
      <c r="I199" s="398"/>
      <c r="J199" s="395"/>
      <c r="K199" s="399">
        <v>0.948</v>
      </c>
      <c r="L199" s="221"/>
      <c r="M199" s="221"/>
      <c r="N199" s="221"/>
      <c r="O199" s="221"/>
      <c r="P199" s="221"/>
      <c r="Q199" s="221"/>
      <c r="R199" s="224"/>
      <c r="T199" s="226"/>
      <c r="U199" s="221"/>
      <c r="V199" s="221"/>
      <c r="W199" s="221"/>
      <c r="X199" s="221"/>
      <c r="Y199" s="221"/>
      <c r="Z199" s="221"/>
      <c r="AA199" s="227"/>
      <c r="AT199" s="228" t="s">
        <v>168</v>
      </c>
      <c r="AU199" s="228" t="s">
        <v>114</v>
      </c>
      <c r="AV199" s="225" t="s">
        <v>114</v>
      </c>
      <c r="AW199" s="225" t="s">
        <v>33</v>
      </c>
      <c r="AX199" s="225" t="s">
        <v>75</v>
      </c>
      <c r="AY199" s="228" t="s">
        <v>160</v>
      </c>
    </row>
    <row r="200" spans="2:51" s="216" customFormat="1" ht="20.5" customHeight="1">
      <c r="B200" s="211"/>
      <c r="C200" s="388"/>
      <c r="D200" s="388"/>
      <c r="E200" s="389" t="s">
        <v>5</v>
      </c>
      <c r="F200" s="393" t="s">
        <v>1129</v>
      </c>
      <c r="G200" s="394"/>
      <c r="H200" s="394"/>
      <c r="I200" s="394"/>
      <c r="J200" s="388"/>
      <c r="K200" s="392" t="s">
        <v>5</v>
      </c>
      <c r="L200" s="212"/>
      <c r="M200" s="212"/>
      <c r="N200" s="212"/>
      <c r="O200" s="212"/>
      <c r="P200" s="212"/>
      <c r="Q200" s="212"/>
      <c r="R200" s="215"/>
      <c r="T200" s="217"/>
      <c r="U200" s="212"/>
      <c r="V200" s="212"/>
      <c r="W200" s="212"/>
      <c r="X200" s="212"/>
      <c r="Y200" s="212"/>
      <c r="Z200" s="212"/>
      <c r="AA200" s="218"/>
      <c r="AT200" s="219" t="s">
        <v>168</v>
      </c>
      <c r="AU200" s="219" t="s">
        <v>114</v>
      </c>
      <c r="AV200" s="216" t="s">
        <v>83</v>
      </c>
      <c r="AW200" s="216" t="s">
        <v>33</v>
      </c>
      <c r="AX200" s="216" t="s">
        <v>75</v>
      </c>
      <c r="AY200" s="219" t="s">
        <v>160</v>
      </c>
    </row>
    <row r="201" spans="2:51" s="225" customFormat="1" ht="20.5" customHeight="1">
      <c r="B201" s="220"/>
      <c r="C201" s="395"/>
      <c r="D201" s="395"/>
      <c r="E201" s="396" t="s">
        <v>5</v>
      </c>
      <c r="F201" s="397" t="s">
        <v>1156</v>
      </c>
      <c r="G201" s="398"/>
      <c r="H201" s="398"/>
      <c r="I201" s="398"/>
      <c r="J201" s="395"/>
      <c r="K201" s="399">
        <v>7.205</v>
      </c>
      <c r="L201" s="221"/>
      <c r="M201" s="221"/>
      <c r="N201" s="221"/>
      <c r="O201" s="221"/>
      <c r="P201" s="221"/>
      <c r="Q201" s="221"/>
      <c r="R201" s="224"/>
      <c r="T201" s="226"/>
      <c r="U201" s="221"/>
      <c r="V201" s="221"/>
      <c r="W201" s="221"/>
      <c r="X201" s="221"/>
      <c r="Y201" s="221"/>
      <c r="Z201" s="221"/>
      <c r="AA201" s="227"/>
      <c r="AT201" s="228" t="s">
        <v>168</v>
      </c>
      <c r="AU201" s="228" t="s">
        <v>114</v>
      </c>
      <c r="AV201" s="225" t="s">
        <v>114</v>
      </c>
      <c r="AW201" s="225" t="s">
        <v>33</v>
      </c>
      <c r="AX201" s="225" t="s">
        <v>75</v>
      </c>
      <c r="AY201" s="228" t="s">
        <v>160</v>
      </c>
    </row>
    <row r="202" spans="2:51" s="216" customFormat="1" ht="20.5" customHeight="1">
      <c r="B202" s="211"/>
      <c r="C202" s="388"/>
      <c r="D202" s="388"/>
      <c r="E202" s="389" t="s">
        <v>5</v>
      </c>
      <c r="F202" s="393" t="s">
        <v>1131</v>
      </c>
      <c r="G202" s="394"/>
      <c r="H202" s="394"/>
      <c r="I202" s="394"/>
      <c r="J202" s="388"/>
      <c r="K202" s="392" t="s">
        <v>5</v>
      </c>
      <c r="L202" s="212"/>
      <c r="M202" s="212"/>
      <c r="N202" s="212"/>
      <c r="O202" s="212"/>
      <c r="P202" s="212"/>
      <c r="Q202" s="212"/>
      <c r="R202" s="215"/>
      <c r="T202" s="217"/>
      <c r="U202" s="212"/>
      <c r="V202" s="212"/>
      <c r="W202" s="212"/>
      <c r="X202" s="212"/>
      <c r="Y202" s="212"/>
      <c r="Z202" s="212"/>
      <c r="AA202" s="218"/>
      <c r="AT202" s="219" t="s">
        <v>168</v>
      </c>
      <c r="AU202" s="219" t="s">
        <v>114</v>
      </c>
      <c r="AV202" s="216" t="s">
        <v>83</v>
      </c>
      <c r="AW202" s="216" t="s">
        <v>33</v>
      </c>
      <c r="AX202" s="216" t="s">
        <v>75</v>
      </c>
      <c r="AY202" s="219" t="s">
        <v>160</v>
      </c>
    </row>
    <row r="203" spans="2:51" s="225" customFormat="1" ht="20.5" customHeight="1">
      <c r="B203" s="220"/>
      <c r="C203" s="395"/>
      <c r="D203" s="395"/>
      <c r="E203" s="396" t="s">
        <v>5</v>
      </c>
      <c r="F203" s="397" t="s">
        <v>1157</v>
      </c>
      <c r="G203" s="398"/>
      <c r="H203" s="398"/>
      <c r="I203" s="398"/>
      <c r="J203" s="395"/>
      <c r="K203" s="399">
        <v>6.004</v>
      </c>
      <c r="L203" s="221"/>
      <c r="M203" s="221"/>
      <c r="N203" s="221"/>
      <c r="O203" s="221"/>
      <c r="P203" s="221"/>
      <c r="Q203" s="221"/>
      <c r="R203" s="224"/>
      <c r="T203" s="226"/>
      <c r="U203" s="221"/>
      <c r="V203" s="221"/>
      <c r="W203" s="221"/>
      <c r="X203" s="221"/>
      <c r="Y203" s="221"/>
      <c r="Z203" s="221"/>
      <c r="AA203" s="227"/>
      <c r="AT203" s="228" t="s">
        <v>168</v>
      </c>
      <c r="AU203" s="228" t="s">
        <v>114</v>
      </c>
      <c r="AV203" s="225" t="s">
        <v>114</v>
      </c>
      <c r="AW203" s="225" t="s">
        <v>33</v>
      </c>
      <c r="AX203" s="225" t="s">
        <v>75</v>
      </c>
      <c r="AY203" s="228" t="s">
        <v>160</v>
      </c>
    </row>
    <row r="204" spans="2:51" s="216" customFormat="1" ht="20.5" customHeight="1">
      <c r="B204" s="211"/>
      <c r="C204" s="388"/>
      <c r="D204" s="388"/>
      <c r="E204" s="389" t="s">
        <v>5</v>
      </c>
      <c r="F204" s="393" t="s">
        <v>1133</v>
      </c>
      <c r="G204" s="394"/>
      <c r="H204" s="394"/>
      <c r="I204" s="394"/>
      <c r="J204" s="388"/>
      <c r="K204" s="392" t="s">
        <v>5</v>
      </c>
      <c r="L204" s="212"/>
      <c r="M204" s="212"/>
      <c r="N204" s="212"/>
      <c r="O204" s="212"/>
      <c r="P204" s="212"/>
      <c r="Q204" s="212"/>
      <c r="R204" s="215"/>
      <c r="T204" s="217"/>
      <c r="U204" s="212"/>
      <c r="V204" s="212"/>
      <c r="W204" s="212"/>
      <c r="X204" s="212"/>
      <c r="Y204" s="212"/>
      <c r="Z204" s="212"/>
      <c r="AA204" s="218"/>
      <c r="AT204" s="219" t="s">
        <v>168</v>
      </c>
      <c r="AU204" s="219" t="s">
        <v>114</v>
      </c>
      <c r="AV204" s="216" t="s">
        <v>83</v>
      </c>
      <c r="AW204" s="216" t="s">
        <v>33</v>
      </c>
      <c r="AX204" s="216" t="s">
        <v>75</v>
      </c>
      <c r="AY204" s="219" t="s">
        <v>160</v>
      </c>
    </row>
    <row r="205" spans="2:51" s="225" customFormat="1" ht="20.5" customHeight="1">
      <c r="B205" s="220"/>
      <c r="C205" s="395"/>
      <c r="D205" s="395"/>
      <c r="E205" s="396" t="s">
        <v>5</v>
      </c>
      <c r="F205" s="397" t="s">
        <v>1158</v>
      </c>
      <c r="G205" s="398"/>
      <c r="H205" s="398"/>
      <c r="I205" s="398"/>
      <c r="J205" s="395"/>
      <c r="K205" s="399">
        <v>16.116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43" customFormat="1" ht="20.5" customHeight="1">
      <c r="B206" s="238"/>
      <c r="C206" s="405"/>
      <c r="D206" s="405"/>
      <c r="E206" s="406" t="s">
        <v>5</v>
      </c>
      <c r="F206" s="407" t="s">
        <v>197</v>
      </c>
      <c r="G206" s="408"/>
      <c r="H206" s="408"/>
      <c r="I206" s="408"/>
      <c r="J206" s="405"/>
      <c r="K206" s="409">
        <v>54.619</v>
      </c>
      <c r="L206" s="239"/>
      <c r="M206" s="239"/>
      <c r="N206" s="239"/>
      <c r="O206" s="239"/>
      <c r="P206" s="239"/>
      <c r="Q206" s="239"/>
      <c r="R206" s="242"/>
      <c r="T206" s="244"/>
      <c r="U206" s="239"/>
      <c r="V206" s="239"/>
      <c r="W206" s="239"/>
      <c r="X206" s="239"/>
      <c r="Y206" s="239"/>
      <c r="Z206" s="239"/>
      <c r="AA206" s="245"/>
      <c r="AT206" s="246" t="s">
        <v>168</v>
      </c>
      <c r="AU206" s="246" t="s">
        <v>114</v>
      </c>
      <c r="AV206" s="243" t="s">
        <v>175</v>
      </c>
      <c r="AW206" s="243" t="s">
        <v>33</v>
      </c>
      <c r="AX206" s="243" t="s">
        <v>75</v>
      </c>
      <c r="AY206" s="246" t="s">
        <v>160</v>
      </c>
    </row>
    <row r="207" spans="2:51" s="234" customFormat="1" ht="20.5" customHeight="1">
      <c r="B207" s="229"/>
      <c r="C207" s="400"/>
      <c r="D207" s="400"/>
      <c r="E207" s="401" t="s">
        <v>5</v>
      </c>
      <c r="F207" s="402" t="s">
        <v>170</v>
      </c>
      <c r="G207" s="403"/>
      <c r="H207" s="403"/>
      <c r="I207" s="403"/>
      <c r="J207" s="400"/>
      <c r="K207" s="404">
        <v>229.655</v>
      </c>
      <c r="L207" s="230"/>
      <c r="M207" s="230"/>
      <c r="N207" s="230"/>
      <c r="O207" s="230"/>
      <c r="P207" s="230"/>
      <c r="Q207" s="230"/>
      <c r="R207" s="233"/>
      <c r="T207" s="235"/>
      <c r="U207" s="230"/>
      <c r="V207" s="230"/>
      <c r="W207" s="230"/>
      <c r="X207" s="230"/>
      <c r="Y207" s="230"/>
      <c r="Z207" s="230"/>
      <c r="AA207" s="236"/>
      <c r="AT207" s="237" t="s">
        <v>168</v>
      </c>
      <c r="AU207" s="237" t="s">
        <v>114</v>
      </c>
      <c r="AV207" s="234" t="s">
        <v>165</v>
      </c>
      <c r="AW207" s="234" t="s">
        <v>33</v>
      </c>
      <c r="AX207" s="234" t="s">
        <v>83</v>
      </c>
      <c r="AY207" s="237" t="s">
        <v>160</v>
      </c>
    </row>
    <row r="208" spans="2:65" s="126" customFormat="1" ht="28.95" customHeight="1">
      <c r="B208" s="127"/>
      <c r="C208" s="383" t="s">
        <v>200</v>
      </c>
      <c r="D208" s="383" t="s">
        <v>161</v>
      </c>
      <c r="E208" s="384" t="s">
        <v>694</v>
      </c>
      <c r="F208" s="385" t="s">
        <v>695</v>
      </c>
      <c r="G208" s="385"/>
      <c r="H208" s="385"/>
      <c r="I208" s="385"/>
      <c r="J208" s="386" t="s">
        <v>164</v>
      </c>
      <c r="K208" s="387">
        <v>485.242</v>
      </c>
      <c r="L208" s="317">
        <v>0</v>
      </c>
      <c r="M208" s="317"/>
      <c r="N208" s="318">
        <f>ROUND(L208*K208,2)</f>
        <v>0</v>
      </c>
      <c r="O208" s="318"/>
      <c r="P208" s="318"/>
      <c r="Q208" s="318"/>
      <c r="R208" s="130"/>
      <c r="T208" s="207" t="s">
        <v>5</v>
      </c>
      <c r="U208" s="208" t="s">
        <v>40</v>
      </c>
      <c r="V208" s="128"/>
      <c r="W208" s="209">
        <f>V208*K208</f>
        <v>0</v>
      </c>
      <c r="X208" s="209">
        <v>0.00085</v>
      </c>
      <c r="Y208" s="209">
        <f>X208*K208</f>
        <v>0.4124557</v>
      </c>
      <c r="Z208" s="209">
        <v>0</v>
      </c>
      <c r="AA208" s="210">
        <f>Z208*K208</f>
        <v>0</v>
      </c>
      <c r="AR208" s="117" t="s">
        <v>165</v>
      </c>
      <c r="AT208" s="117" t="s">
        <v>161</v>
      </c>
      <c r="AU208" s="117" t="s">
        <v>114</v>
      </c>
      <c r="AY208" s="117" t="s">
        <v>160</v>
      </c>
      <c r="BE208" s="174">
        <f>IF(U208="základní",N208,0)</f>
        <v>0</v>
      </c>
      <c r="BF208" s="174">
        <f>IF(U208="snížená",N208,0)</f>
        <v>0</v>
      </c>
      <c r="BG208" s="174">
        <f>IF(U208="zákl. přenesená",N208,0)</f>
        <v>0</v>
      </c>
      <c r="BH208" s="174">
        <f>IF(U208="sníž. přenesená",N208,0)</f>
        <v>0</v>
      </c>
      <c r="BI208" s="174">
        <f>IF(U208="nulová",N208,0)</f>
        <v>0</v>
      </c>
      <c r="BJ208" s="117" t="s">
        <v>83</v>
      </c>
      <c r="BK208" s="174">
        <f>ROUND(L208*K208,2)</f>
        <v>0</v>
      </c>
      <c r="BL208" s="117" t="s">
        <v>165</v>
      </c>
      <c r="BM208" s="117" t="s">
        <v>1159</v>
      </c>
    </row>
    <row r="209" spans="2:51" s="216" customFormat="1" ht="20.5" customHeight="1">
      <c r="B209" s="211"/>
      <c r="C209" s="388"/>
      <c r="D209" s="388"/>
      <c r="E209" s="389" t="s">
        <v>5</v>
      </c>
      <c r="F209" s="390" t="s">
        <v>657</v>
      </c>
      <c r="G209" s="391"/>
      <c r="H209" s="391"/>
      <c r="I209" s="391"/>
      <c r="J209" s="388"/>
      <c r="K209" s="392" t="s">
        <v>5</v>
      </c>
      <c r="L209" s="212"/>
      <c r="M209" s="212"/>
      <c r="N209" s="212"/>
      <c r="O209" s="212"/>
      <c r="P209" s="212"/>
      <c r="Q209" s="212"/>
      <c r="R209" s="215"/>
      <c r="T209" s="217"/>
      <c r="U209" s="212"/>
      <c r="V209" s="212"/>
      <c r="W209" s="212"/>
      <c r="X209" s="212"/>
      <c r="Y209" s="212"/>
      <c r="Z209" s="212"/>
      <c r="AA209" s="218"/>
      <c r="AT209" s="219" t="s">
        <v>168</v>
      </c>
      <c r="AU209" s="219" t="s">
        <v>114</v>
      </c>
      <c r="AV209" s="216" t="s">
        <v>83</v>
      </c>
      <c r="AW209" s="216" t="s">
        <v>33</v>
      </c>
      <c r="AX209" s="216" t="s">
        <v>75</v>
      </c>
      <c r="AY209" s="219" t="s">
        <v>160</v>
      </c>
    </row>
    <row r="210" spans="2:51" s="216" customFormat="1" ht="20.5" customHeight="1">
      <c r="B210" s="211"/>
      <c r="C210" s="388"/>
      <c r="D210" s="388"/>
      <c r="E210" s="389" t="s">
        <v>5</v>
      </c>
      <c r="F210" s="393" t="s">
        <v>191</v>
      </c>
      <c r="G210" s="394"/>
      <c r="H210" s="394"/>
      <c r="I210" s="394"/>
      <c r="J210" s="388"/>
      <c r="K210" s="392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16" customFormat="1" ht="20.5" customHeight="1">
      <c r="B211" s="211"/>
      <c r="C211" s="388"/>
      <c r="D211" s="388"/>
      <c r="E211" s="389" t="s">
        <v>5</v>
      </c>
      <c r="F211" s="393" t="s">
        <v>1136</v>
      </c>
      <c r="G211" s="394"/>
      <c r="H211" s="394"/>
      <c r="I211" s="394"/>
      <c r="J211" s="388"/>
      <c r="K211" s="392" t="s">
        <v>5</v>
      </c>
      <c r="L211" s="212"/>
      <c r="M211" s="212"/>
      <c r="N211" s="212"/>
      <c r="O211" s="212"/>
      <c r="P211" s="212"/>
      <c r="Q211" s="212"/>
      <c r="R211" s="215"/>
      <c r="T211" s="217"/>
      <c r="U211" s="212"/>
      <c r="V211" s="212"/>
      <c r="W211" s="212"/>
      <c r="X211" s="212"/>
      <c r="Y211" s="212"/>
      <c r="Z211" s="212"/>
      <c r="AA211" s="218"/>
      <c r="AT211" s="219" t="s">
        <v>168</v>
      </c>
      <c r="AU211" s="219" t="s">
        <v>114</v>
      </c>
      <c r="AV211" s="216" t="s">
        <v>83</v>
      </c>
      <c r="AW211" s="216" t="s">
        <v>33</v>
      </c>
      <c r="AX211" s="216" t="s">
        <v>75</v>
      </c>
      <c r="AY211" s="219" t="s">
        <v>160</v>
      </c>
    </row>
    <row r="212" spans="2:51" s="225" customFormat="1" ht="20.5" customHeight="1">
      <c r="B212" s="220"/>
      <c r="C212" s="395"/>
      <c r="D212" s="395"/>
      <c r="E212" s="396" t="s">
        <v>5</v>
      </c>
      <c r="F212" s="397" t="s">
        <v>1160</v>
      </c>
      <c r="G212" s="398"/>
      <c r="H212" s="398"/>
      <c r="I212" s="398"/>
      <c r="J212" s="395"/>
      <c r="K212" s="399">
        <v>28.34</v>
      </c>
      <c r="L212" s="221"/>
      <c r="M212" s="221"/>
      <c r="N212" s="221"/>
      <c r="O212" s="221"/>
      <c r="P212" s="221"/>
      <c r="Q212" s="221"/>
      <c r="R212" s="224"/>
      <c r="T212" s="226"/>
      <c r="U212" s="221"/>
      <c r="V212" s="221"/>
      <c r="W212" s="221"/>
      <c r="X212" s="221"/>
      <c r="Y212" s="221"/>
      <c r="Z212" s="221"/>
      <c r="AA212" s="227"/>
      <c r="AT212" s="228" t="s">
        <v>168</v>
      </c>
      <c r="AU212" s="228" t="s">
        <v>114</v>
      </c>
      <c r="AV212" s="225" t="s">
        <v>114</v>
      </c>
      <c r="AW212" s="225" t="s">
        <v>33</v>
      </c>
      <c r="AX212" s="225" t="s">
        <v>75</v>
      </c>
      <c r="AY212" s="228" t="s">
        <v>160</v>
      </c>
    </row>
    <row r="213" spans="2:51" s="216" customFormat="1" ht="20.5" customHeight="1">
      <c r="B213" s="211"/>
      <c r="C213" s="388"/>
      <c r="D213" s="388"/>
      <c r="E213" s="389" t="s">
        <v>5</v>
      </c>
      <c r="F213" s="393" t="s">
        <v>611</v>
      </c>
      <c r="G213" s="394"/>
      <c r="H213" s="394"/>
      <c r="I213" s="394"/>
      <c r="J213" s="388"/>
      <c r="K213" s="392" t="s">
        <v>5</v>
      </c>
      <c r="L213" s="212"/>
      <c r="M213" s="212"/>
      <c r="N213" s="212"/>
      <c r="O213" s="212"/>
      <c r="P213" s="212"/>
      <c r="Q213" s="212"/>
      <c r="R213" s="215"/>
      <c r="T213" s="217"/>
      <c r="U213" s="212"/>
      <c r="V213" s="212"/>
      <c r="W213" s="212"/>
      <c r="X213" s="212"/>
      <c r="Y213" s="212"/>
      <c r="Z213" s="212"/>
      <c r="AA213" s="218"/>
      <c r="AT213" s="219" t="s">
        <v>168</v>
      </c>
      <c r="AU213" s="219" t="s">
        <v>114</v>
      </c>
      <c r="AV213" s="216" t="s">
        <v>83</v>
      </c>
      <c r="AW213" s="216" t="s">
        <v>33</v>
      </c>
      <c r="AX213" s="216" t="s">
        <v>75</v>
      </c>
      <c r="AY213" s="219" t="s">
        <v>160</v>
      </c>
    </row>
    <row r="214" spans="2:51" s="225" customFormat="1" ht="20.5" customHeight="1">
      <c r="B214" s="220"/>
      <c r="C214" s="395"/>
      <c r="D214" s="395"/>
      <c r="E214" s="396" t="s">
        <v>5</v>
      </c>
      <c r="F214" s="397" t="s">
        <v>1161</v>
      </c>
      <c r="G214" s="398"/>
      <c r="H214" s="398"/>
      <c r="I214" s="398"/>
      <c r="J214" s="395"/>
      <c r="K214" s="399">
        <v>111.396</v>
      </c>
      <c r="L214" s="221"/>
      <c r="M214" s="221"/>
      <c r="N214" s="221"/>
      <c r="O214" s="221"/>
      <c r="P214" s="221"/>
      <c r="Q214" s="221"/>
      <c r="R214" s="224"/>
      <c r="T214" s="226"/>
      <c r="U214" s="221"/>
      <c r="V214" s="221"/>
      <c r="W214" s="221"/>
      <c r="X214" s="221"/>
      <c r="Y214" s="221"/>
      <c r="Z214" s="221"/>
      <c r="AA214" s="227"/>
      <c r="AT214" s="228" t="s">
        <v>168</v>
      </c>
      <c r="AU214" s="228" t="s">
        <v>114</v>
      </c>
      <c r="AV214" s="225" t="s">
        <v>114</v>
      </c>
      <c r="AW214" s="225" t="s">
        <v>33</v>
      </c>
      <c r="AX214" s="225" t="s">
        <v>75</v>
      </c>
      <c r="AY214" s="228" t="s">
        <v>160</v>
      </c>
    </row>
    <row r="215" spans="2:51" s="225" customFormat="1" ht="20.5" customHeight="1">
      <c r="B215" s="220"/>
      <c r="C215" s="395"/>
      <c r="D215" s="395"/>
      <c r="E215" s="396" t="s">
        <v>5</v>
      </c>
      <c r="F215" s="397" t="s">
        <v>1162</v>
      </c>
      <c r="G215" s="398"/>
      <c r="H215" s="398"/>
      <c r="I215" s="398"/>
      <c r="J215" s="395"/>
      <c r="K215" s="399">
        <v>230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25" customFormat="1" ht="20.5" customHeight="1">
      <c r="B216" s="220"/>
      <c r="C216" s="395"/>
      <c r="D216" s="395"/>
      <c r="E216" s="396" t="s">
        <v>5</v>
      </c>
      <c r="F216" s="397" t="s">
        <v>1163</v>
      </c>
      <c r="G216" s="398"/>
      <c r="H216" s="398"/>
      <c r="I216" s="398"/>
      <c r="J216" s="395"/>
      <c r="K216" s="399">
        <v>115.506</v>
      </c>
      <c r="L216" s="221"/>
      <c r="M216" s="221"/>
      <c r="N216" s="221"/>
      <c r="O216" s="221"/>
      <c r="P216" s="221"/>
      <c r="Q216" s="221"/>
      <c r="R216" s="224"/>
      <c r="T216" s="226"/>
      <c r="U216" s="221"/>
      <c r="V216" s="221"/>
      <c r="W216" s="221"/>
      <c r="X216" s="221"/>
      <c r="Y216" s="221"/>
      <c r="Z216" s="221"/>
      <c r="AA216" s="227"/>
      <c r="AT216" s="228" t="s">
        <v>168</v>
      </c>
      <c r="AU216" s="228" t="s">
        <v>114</v>
      </c>
      <c r="AV216" s="225" t="s">
        <v>114</v>
      </c>
      <c r="AW216" s="225" t="s">
        <v>33</v>
      </c>
      <c r="AX216" s="225" t="s">
        <v>75</v>
      </c>
      <c r="AY216" s="228" t="s">
        <v>160</v>
      </c>
    </row>
    <row r="217" spans="2:51" s="234" customFormat="1" ht="20.5" customHeight="1">
      <c r="B217" s="229"/>
      <c r="C217" s="400"/>
      <c r="D217" s="400"/>
      <c r="E217" s="401" t="s">
        <v>5</v>
      </c>
      <c r="F217" s="402" t="s">
        <v>170</v>
      </c>
      <c r="G217" s="403"/>
      <c r="H217" s="403"/>
      <c r="I217" s="403"/>
      <c r="J217" s="400"/>
      <c r="K217" s="404">
        <v>485.242</v>
      </c>
      <c r="L217" s="230"/>
      <c r="M217" s="230"/>
      <c r="N217" s="230"/>
      <c r="O217" s="230"/>
      <c r="P217" s="230"/>
      <c r="Q217" s="230"/>
      <c r="R217" s="233"/>
      <c r="T217" s="235"/>
      <c r="U217" s="230"/>
      <c r="V217" s="230"/>
      <c r="W217" s="230"/>
      <c r="X217" s="230"/>
      <c r="Y217" s="230"/>
      <c r="Z217" s="230"/>
      <c r="AA217" s="236"/>
      <c r="AT217" s="237" t="s">
        <v>168</v>
      </c>
      <c r="AU217" s="237" t="s">
        <v>114</v>
      </c>
      <c r="AV217" s="234" t="s">
        <v>165</v>
      </c>
      <c r="AW217" s="234" t="s">
        <v>33</v>
      </c>
      <c r="AX217" s="234" t="s">
        <v>83</v>
      </c>
      <c r="AY217" s="237" t="s">
        <v>160</v>
      </c>
    </row>
    <row r="218" spans="2:65" s="126" customFormat="1" ht="28.95" customHeight="1">
      <c r="B218" s="127"/>
      <c r="C218" s="383" t="s">
        <v>205</v>
      </c>
      <c r="D218" s="383" t="s">
        <v>161</v>
      </c>
      <c r="E218" s="384" t="s">
        <v>703</v>
      </c>
      <c r="F218" s="385" t="s">
        <v>704</v>
      </c>
      <c r="G218" s="385"/>
      <c r="H218" s="385"/>
      <c r="I218" s="385"/>
      <c r="J218" s="386" t="s">
        <v>164</v>
      </c>
      <c r="K218" s="387">
        <v>63.839</v>
      </c>
      <c r="L218" s="317">
        <v>0</v>
      </c>
      <c r="M218" s="317"/>
      <c r="N218" s="318">
        <f>ROUND(L218*K218,2)</f>
        <v>0</v>
      </c>
      <c r="O218" s="318"/>
      <c r="P218" s="318"/>
      <c r="Q218" s="318"/>
      <c r="R218" s="130"/>
      <c r="T218" s="207" t="s">
        <v>5</v>
      </c>
      <c r="U218" s="208" t="s">
        <v>40</v>
      </c>
      <c r="V218" s="128"/>
      <c r="W218" s="209">
        <f>V218*K218</f>
        <v>0</v>
      </c>
      <c r="X218" s="209">
        <v>0.00119</v>
      </c>
      <c r="Y218" s="209">
        <f>X218*K218</f>
        <v>0.07596841</v>
      </c>
      <c r="Z218" s="209">
        <v>0</v>
      </c>
      <c r="AA218" s="210">
        <f>Z218*K218</f>
        <v>0</v>
      </c>
      <c r="AR218" s="117" t="s">
        <v>165</v>
      </c>
      <c r="AT218" s="117" t="s">
        <v>161</v>
      </c>
      <c r="AU218" s="117" t="s">
        <v>114</v>
      </c>
      <c r="AY218" s="117" t="s">
        <v>160</v>
      </c>
      <c r="BE218" s="174">
        <f>IF(U218="základní",N218,0)</f>
        <v>0</v>
      </c>
      <c r="BF218" s="174">
        <f>IF(U218="snížená",N218,0)</f>
        <v>0</v>
      </c>
      <c r="BG218" s="174">
        <f>IF(U218="zákl. přenesená",N218,0)</f>
        <v>0</v>
      </c>
      <c r="BH218" s="174">
        <f>IF(U218="sníž. přenesená",N218,0)</f>
        <v>0</v>
      </c>
      <c r="BI218" s="174">
        <f>IF(U218="nulová",N218,0)</f>
        <v>0</v>
      </c>
      <c r="BJ218" s="117" t="s">
        <v>83</v>
      </c>
      <c r="BK218" s="174">
        <f>ROUND(L218*K218,2)</f>
        <v>0</v>
      </c>
      <c r="BL218" s="117" t="s">
        <v>165</v>
      </c>
      <c r="BM218" s="117" t="s">
        <v>1164</v>
      </c>
    </row>
    <row r="219" spans="2:51" s="216" customFormat="1" ht="20.5" customHeight="1">
      <c r="B219" s="211"/>
      <c r="C219" s="388"/>
      <c r="D219" s="388"/>
      <c r="E219" s="389" t="s">
        <v>5</v>
      </c>
      <c r="F219" s="390" t="s">
        <v>657</v>
      </c>
      <c r="G219" s="391"/>
      <c r="H219" s="391"/>
      <c r="I219" s="391"/>
      <c r="J219" s="388"/>
      <c r="K219" s="392" t="s">
        <v>5</v>
      </c>
      <c r="L219" s="212"/>
      <c r="M219" s="212"/>
      <c r="N219" s="212"/>
      <c r="O219" s="212"/>
      <c r="P219" s="212"/>
      <c r="Q219" s="212"/>
      <c r="R219" s="215"/>
      <c r="T219" s="217"/>
      <c r="U219" s="212"/>
      <c r="V219" s="212"/>
      <c r="W219" s="212"/>
      <c r="X219" s="212"/>
      <c r="Y219" s="212"/>
      <c r="Z219" s="212"/>
      <c r="AA219" s="218"/>
      <c r="AT219" s="219" t="s">
        <v>168</v>
      </c>
      <c r="AU219" s="219" t="s">
        <v>114</v>
      </c>
      <c r="AV219" s="216" t="s">
        <v>83</v>
      </c>
      <c r="AW219" s="216" t="s">
        <v>33</v>
      </c>
      <c r="AX219" s="216" t="s">
        <v>75</v>
      </c>
      <c r="AY219" s="219" t="s">
        <v>160</v>
      </c>
    </row>
    <row r="220" spans="2:51" s="216" customFormat="1" ht="20.5" customHeight="1">
      <c r="B220" s="211"/>
      <c r="C220" s="388"/>
      <c r="D220" s="388"/>
      <c r="E220" s="389" t="s">
        <v>5</v>
      </c>
      <c r="F220" s="393" t="s">
        <v>191</v>
      </c>
      <c r="G220" s="394"/>
      <c r="H220" s="394"/>
      <c r="I220" s="394"/>
      <c r="J220" s="388"/>
      <c r="K220" s="392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16" customFormat="1" ht="20.5" customHeight="1">
      <c r="B221" s="211"/>
      <c r="C221" s="388"/>
      <c r="D221" s="388"/>
      <c r="E221" s="389" t="s">
        <v>5</v>
      </c>
      <c r="F221" s="393" t="s">
        <v>613</v>
      </c>
      <c r="G221" s="394"/>
      <c r="H221" s="394"/>
      <c r="I221" s="394"/>
      <c r="J221" s="388"/>
      <c r="K221" s="392" t="s">
        <v>5</v>
      </c>
      <c r="L221" s="212"/>
      <c r="M221" s="212"/>
      <c r="N221" s="212"/>
      <c r="O221" s="212"/>
      <c r="P221" s="212"/>
      <c r="Q221" s="212"/>
      <c r="R221" s="215"/>
      <c r="T221" s="217"/>
      <c r="U221" s="212"/>
      <c r="V221" s="212"/>
      <c r="W221" s="212"/>
      <c r="X221" s="212"/>
      <c r="Y221" s="212"/>
      <c r="Z221" s="212"/>
      <c r="AA221" s="218"/>
      <c r="AT221" s="219" t="s">
        <v>168</v>
      </c>
      <c r="AU221" s="219" t="s">
        <v>114</v>
      </c>
      <c r="AV221" s="216" t="s">
        <v>83</v>
      </c>
      <c r="AW221" s="216" t="s">
        <v>33</v>
      </c>
      <c r="AX221" s="216" t="s">
        <v>75</v>
      </c>
      <c r="AY221" s="219" t="s">
        <v>160</v>
      </c>
    </row>
    <row r="222" spans="2:51" s="225" customFormat="1" ht="20.5" customHeight="1">
      <c r="B222" s="220"/>
      <c r="C222" s="395"/>
      <c r="D222" s="395"/>
      <c r="E222" s="396" t="s">
        <v>5</v>
      </c>
      <c r="F222" s="397" t="s">
        <v>1165</v>
      </c>
      <c r="G222" s="398"/>
      <c r="H222" s="398"/>
      <c r="I222" s="398"/>
      <c r="J222" s="395"/>
      <c r="K222" s="399">
        <v>63.839</v>
      </c>
      <c r="L222" s="221"/>
      <c r="M222" s="221"/>
      <c r="N222" s="221"/>
      <c r="O222" s="221"/>
      <c r="P222" s="221"/>
      <c r="Q222" s="221"/>
      <c r="R222" s="224"/>
      <c r="T222" s="226"/>
      <c r="U222" s="221"/>
      <c r="V222" s="221"/>
      <c r="W222" s="221"/>
      <c r="X222" s="221"/>
      <c r="Y222" s="221"/>
      <c r="Z222" s="221"/>
      <c r="AA222" s="227"/>
      <c r="AT222" s="228" t="s">
        <v>168</v>
      </c>
      <c r="AU222" s="228" t="s">
        <v>114</v>
      </c>
      <c r="AV222" s="225" t="s">
        <v>114</v>
      </c>
      <c r="AW222" s="225" t="s">
        <v>33</v>
      </c>
      <c r="AX222" s="225" t="s">
        <v>75</v>
      </c>
      <c r="AY222" s="228" t="s">
        <v>160</v>
      </c>
    </row>
    <row r="223" spans="2:51" s="234" customFormat="1" ht="20.5" customHeight="1">
      <c r="B223" s="229"/>
      <c r="C223" s="400"/>
      <c r="D223" s="400"/>
      <c r="E223" s="401" t="s">
        <v>5</v>
      </c>
      <c r="F223" s="402" t="s">
        <v>170</v>
      </c>
      <c r="G223" s="403"/>
      <c r="H223" s="403"/>
      <c r="I223" s="403"/>
      <c r="J223" s="400"/>
      <c r="K223" s="404">
        <v>63.839</v>
      </c>
      <c r="L223" s="230"/>
      <c r="M223" s="230"/>
      <c r="N223" s="230"/>
      <c r="O223" s="230"/>
      <c r="P223" s="230"/>
      <c r="Q223" s="230"/>
      <c r="R223" s="233"/>
      <c r="T223" s="235"/>
      <c r="U223" s="230"/>
      <c r="V223" s="230"/>
      <c r="W223" s="230"/>
      <c r="X223" s="230"/>
      <c r="Y223" s="230"/>
      <c r="Z223" s="230"/>
      <c r="AA223" s="236"/>
      <c r="AT223" s="237" t="s">
        <v>168</v>
      </c>
      <c r="AU223" s="237" t="s">
        <v>114</v>
      </c>
      <c r="AV223" s="234" t="s">
        <v>165</v>
      </c>
      <c r="AW223" s="234" t="s">
        <v>33</v>
      </c>
      <c r="AX223" s="234" t="s">
        <v>83</v>
      </c>
      <c r="AY223" s="237" t="s">
        <v>160</v>
      </c>
    </row>
    <row r="224" spans="2:65" s="126" customFormat="1" ht="28.95" customHeight="1">
      <c r="B224" s="127"/>
      <c r="C224" s="383" t="s">
        <v>213</v>
      </c>
      <c r="D224" s="383" t="s">
        <v>161</v>
      </c>
      <c r="E224" s="384" t="s">
        <v>709</v>
      </c>
      <c r="F224" s="385" t="s">
        <v>710</v>
      </c>
      <c r="G224" s="385"/>
      <c r="H224" s="385"/>
      <c r="I224" s="385"/>
      <c r="J224" s="386" t="s">
        <v>164</v>
      </c>
      <c r="K224" s="387">
        <v>229.655</v>
      </c>
      <c r="L224" s="317">
        <v>0</v>
      </c>
      <c r="M224" s="317"/>
      <c r="N224" s="318">
        <f>ROUND(L224*K224,2)</f>
        <v>0</v>
      </c>
      <c r="O224" s="318"/>
      <c r="P224" s="318"/>
      <c r="Q224" s="318"/>
      <c r="R224" s="130"/>
      <c r="T224" s="207" t="s">
        <v>5</v>
      </c>
      <c r="U224" s="208" t="s">
        <v>40</v>
      </c>
      <c r="V224" s="128"/>
      <c r="W224" s="209">
        <f>V224*K224</f>
        <v>0</v>
      </c>
      <c r="X224" s="209">
        <v>0</v>
      </c>
      <c r="Y224" s="209">
        <f>X224*K224</f>
        <v>0</v>
      </c>
      <c r="Z224" s="209">
        <v>0</v>
      </c>
      <c r="AA224" s="210">
        <f>Z224*K224</f>
        <v>0</v>
      </c>
      <c r="AR224" s="117" t="s">
        <v>165</v>
      </c>
      <c r="AT224" s="117" t="s">
        <v>161</v>
      </c>
      <c r="AU224" s="117" t="s">
        <v>114</v>
      </c>
      <c r="AY224" s="117" t="s">
        <v>160</v>
      </c>
      <c r="BE224" s="174">
        <f>IF(U224="základní",N224,0)</f>
        <v>0</v>
      </c>
      <c r="BF224" s="174">
        <f>IF(U224="snížená",N224,0)</f>
        <v>0</v>
      </c>
      <c r="BG224" s="174">
        <f>IF(U224="zákl. přenesená",N224,0)</f>
        <v>0</v>
      </c>
      <c r="BH224" s="174">
        <f>IF(U224="sníž. přenesená",N224,0)</f>
        <v>0</v>
      </c>
      <c r="BI224" s="174">
        <f>IF(U224="nulová",N224,0)</f>
        <v>0</v>
      </c>
      <c r="BJ224" s="117" t="s">
        <v>83</v>
      </c>
      <c r="BK224" s="174">
        <f>ROUND(L224*K224,2)</f>
        <v>0</v>
      </c>
      <c r="BL224" s="117" t="s">
        <v>165</v>
      </c>
      <c r="BM224" s="117" t="s">
        <v>1166</v>
      </c>
    </row>
    <row r="225" spans="2:65" s="126" customFormat="1" ht="28.95" customHeight="1">
      <c r="B225" s="127"/>
      <c r="C225" s="383" t="s">
        <v>218</v>
      </c>
      <c r="D225" s="383" t="s">
        <v>161</v>
      </c>
      <c r="E225" s="384" t="s">
        <v>712</v>
      </c>
      <c r="F225" s="385" t="s">
        <v>713</v>
      </c>
      <c r="G225" s="385"/>
      <c r="H225" s="385"/>
      <c r="I225" s="385"/>
      <c r="J225" s="386" t="s">
        <v>164</v>
      </c>
      <c r="K225" s="387">
        <v>485.242</v>
      </c>
      <c r="L225" s="317">
        <v>0</v>
      </c>
      <c r="M225" s="317"/>
      <c r="N225" s="318">
        <f>ROUND(L225*K225,2)</f>
        <v>0</v>
      </c>
      <c r="O225" s="318"/>
      <c r="P225" s="318"/>
      <c r="Q225" s="318"/>
      <c r="R225" s="130"/>
      <c r="T225" s="207" t="s">
        <v>5</v>
      </c>
      <c r="U225" s="208" t="s">
        <v>40</v>
      </c>
      <c r="V225" s="128"/>
      <c r="W225" s="209">
        <f>V225*K225</f>
        <v>0</v>
      </c>
      <c r="X225" s="209">
        <v>0</v>
      </c>
      <c r="Y225" s="209">
        <f>X225*K225</f>
        <v>0</v>
      </c>
      <c r="Z225" s="209">
        <v>0</v>
      </c>
      <c r="AA225" s="210">
        <f>Z225*K225</f>
        <v>0</v>
      </c>
      <c r="AR225" s="117" t="s">
        <v>165</v>
      </c>
      <c r="AT225" s="117" t="s">
        <v>161</v>
      </c>
      <c r="AU225" s="117" t="s">
        <v>114</v>
      </c>
      <c r="AY225" s="117" t="s">
        <v>160</v>
      </c>
      <c r="BE225" s="174">
        <f>IF(U225="základní",N225,0)</f>
        <v>0</v>
      </c>
      <c r="BF225" s="174">
        <f>IF(U225="snížená",N225,0)</f>
        <v>0</v>
      </c>
      <c r="BG225" s="174">
        <f>IF(U225="zákl. přenesená",N225,0)</f>
        <v>0</v>
      </c>
      <c r="BH225" s="174">
        <f>IF(U225="sníž. přenesená",N225,0)</f>
        <v>0</v>
      </c>
      <c r="BI225" s="174">
        <f>IF(U225="nulová",N225,0)</f>
        <v>0</v>
      </c>
      <c r="BJ225" s="117" t="s">
        <v>83</v>
      </c>
      <c r="BK225" s="174">
        <f>ROUND(L225*K225,2)</f>
        <v>0</v>
      </c>
      <c r="BL225" s="117" t="s">
        <v>165</v>
      </c>
      <c r="BM225" s="117" t="s">
        <v>1167</v>
      </c>
    </row>
    <row r="226" spans="2:65" s="126" customFormat="1" ht="28.95" customHeight="1">
      <c r="B226" s="127"/>
      <c r="C226" s="383" t="s">
        <v>223</v>
      </c>
      <c r="D226" s="383" t="s">
        <v>161</v>
      </c>
      <c r="E226" s="384" t="s">
        <v>715</v>
      </c>
      <c r="F226" s="385" t="s">
        <v>716</v>
      </c>
      <c r="G226" s="385"/>
      <c r="H226" s="385"/>
      <c r="I226" s="385"/>
      <c r="J226" s="386" t="s">
        <v>164</v>
      </c>
      <c r="K226" s="387">
        <v>63.839</v>
      </c>
      <c r="L226" s="317">
        <v>0</v>
      </c>
      <c r="M226" s="317"/>
      <c r="N226" s="318">
        <f>ROUND(L226*K226,2)</f>
        <v>0</v>
      </c>
      <c r="O226" s="318"/>
      <c r="P226" s="318"/>
      <c r="Q226" s="318"/>
      <c r="R226" s="130"/>
      <c r="T226" s="207" t="s">
        <v>5</v>
      </c>
      <c r="U226" s="208" t="s">
        <v>40</v>
      </c>
      <c r="V226" s="128"/>
      <c r="W226" s="209">
        <f>V226*K226</f>
        <v>0</v>
      </c>
      <c r="X226" s="209">
        <v>0</v>
      </c>
      <c r="Y226" s="209">
        <f>X226*K226</f>
        <v>0</v>
      </c>
      <c r="Z226" s="209">
        <v>0</v>
      </c>
      <c r="AA226" s="210">
        <f>Z226*K226</f>
        <v>0</v>
      </c>
      <c r="AR226" s="117" t="s">
        <v>165</v>
      </c>
      <c r="AT226" s="117" t="s">
        <v>161</v>
      </c>
      <c r="AU226" s="117" t="s">
        <v>114</v>
      </c>
      <c r="AY226" s="117" t="s">
        <v>160</v>
      </c>
      <c r="BE226" s="174">
        <f>IF(U226="základní",N226,0)</f>
        <v>0</v>
      </c>
      <c r="BF226" s="174">
        <f>IF(U226="snížená",N226,0)</f>
        <v>0</v>
      </c>
      <c r="BG226" s="174">
        <f>IF(U226="zákl. přenesená",N226,0)</f>
        <v>0</v>
      </c>
      <c r="BH226" s="174">
        <f>IF(U226="sníž. přenesená",N226,0)</f>
        <v>0</v>
      </c>
      <c r="BI226" s="174">
        <f>IF(U226="nulová",N226,0)</f>
        <v>0</v>
      </c>
      <c r="BJ226" s="117" t="s">
        <v>83</v>
      </c>
      <c r="BK226" s="174">
        <f>ROUND(L226*K226,2)</f>
        <v>0</v>
      </c>
      <c r="BL226" s="117" t="s">
        <v>165</v>
      </c>
      <c r="BM226" s="117" t="s">
        <v>1168</v>
      </c>
    </row>
    <row r="227" spans="2:65" s="126" customFormat="1" ht="28.95" customHeight="1">
      <c r="B227" s="127"/>
      <c r="C227" s="383" t="s">
        <v>229</v>
      </c>
      <c r="D227" s="383" t="s">
        <v>161</v>
      </c>
      <c r="E227" s="384" t="s">
        <v>718</v>
      </c>
      <c r="F227" s="385" t="s">
        <v>719</v>
      </c>
      <c r="G227" s="385"/>
      <c r="H227" s="385"/>
      <c r="I227" s="385"/>
      <c r="J227" s="386" t="s">
        <v>182</v>
      </c>
      <c r="K227" s="387">
        <v>234.64</v>
      </c>
      <c r="L227" s="317">
        <v>0</v>
      </c>
      <c r="M227" s="317"/>
      <c r="N227" s="318">
        <f>ROUND(L227*K227,2)</f>
        <v>0</v>
      </c>
      <c r="O227" s="318"/>
      <c r="P227" s="318"/>
      <c r="Q227" s="318"/>
      <c r="R227" s="130"/>
      <c r="T227" s="207" t="s">
        <v>5</v>
      </c>
      <c r="U227" s="208" t="s">
        <v>40</v>
      </c>
      <c r="V227" s="128"/>
      <c r="W227" s="209">
        <f>V227*K227</f>
        <v>0</v>
      </c>
      <c r="X227" s="209">
        <v>0</v>
      </c>
      <c r="Y227" s="209">
        <f>X227*K227</f>
        <v>0</v>
      </c>
      <c r="Z227" s="209">
        <v>0</v>
      </c>
      <c r="AA227" s="210">
        <f>Z227*K227</f>
        <v>0</v>
      </c>
      <c r="AR227" s="117" t="s">
        <v>165</v>
      </c>
      <c r="AT227" s="117" t="s">
        <v>161</v>
      </c>
      <c r="AU227" s="117" t="s">
        <v>114</v>
      </c>
      <c r="AY227" s="117" t="s">
        <v>160</v>
      </c>
      <c r="BE227" s="174">
        <f>IF(U227="základní",N227,0)</f>
        <v>0</v>
      </c>
      <c r="BF227" s="174">
        <f>IF(U227="snížená",N227,0)</f>
        <v>0</v>
      </c>
      <c r="BG227" s="174">
        <f>IF(U227="zákl. přenesená",N227,0)</f>
        <v>0</v>
      </c>
      <c r="BH227" s="174">
        <f>IF(U227="sníž. přenesená",N227,0)</f>
        <v>0</v>
      </c>
      <c r="BI227" s="174">
        <f>IF(U227="nulová",N227,0)</f>
        <v>0</v>
      </c>
      <c r="BJ227" s="117" t="s">
        <v>83</v>
      </c>
      <c r="BK227" s="174">
        <f>ROUND(L227*K227,2)</f>
        <v>0</v>
      </c>
      <c r="BL227" s="117" t="s">
        <v>165</v>
      </c>
      <c r="BM227" s="117" t="s">
        <v>1169</v>
      </c>
    </row>
    <row r="228" spans="2:51" s="216" customFormat="1" ht="20.5" customHeight="1">
      <c r="B228" s="211"/>
      <c r="C228" s="388"/>
      <c r="D228" s="388"/>
      <c r="E228" s="389" t="s">
        <v>5</v>
      </c>
      <c r="F228" s="390" t="s">
        <v>657</v>
      </c>
      <c r="G228" s="391"/>
      <c r="H228" s="391"/>
      <c r="I228" s="391"/>
      <c r="J228" s="388"/>
      <c r="K228" s="392" t="s">
        <v>5</v>
      </c>
      <c r="L228" s="212"/>
      <c r="M228" s="212"/>
      <c r="N228" s="212"/>
      <c r="O228" s="212"/>
      <c r="P228" s="212"/>
      <c r="Q228" s="212"/>
      <c r="R228" s="215"/>
      <c r="T228" s="217"/>
      <c r="U228" s="212"/>
      <c r="V228" s="212"/>
      <c r="W228" s="212"/>
      <c r="X228" s="212"/>
      <c r="Y228" s="212"/>
      <c r="Z228" s="212"/>
      <c r="AA228" s="218"/>
      <c r="AT228" s="219" t="s">
        <v>168</v>
      </c>
      <c r="AU228" s="219" t="s">
        <v>114</v>
      </c>
      <c r="AV228" s="216" t="s">
        <v>83</v>
      </c>
      <c r="AW228" s="216" t="s">
        <v>33</v>
      </c>
      <c r="AX228" s="216" t="s">
        <v>75</v>
      </c>
      <c r="AY228" s="219" t="s">
        <v>160</v>
      </c>
    </row>
    <row r="229" spans="2:51" s="216" customFormat="1" ht="20.5" customHeight="1">
      <c r="B229" s="211"/>
      <c r="C229" s="388"/>
      <c r="D229" s="388"/>
      <c r="E229" s="389" t="s">
        <v>5</v>
      </c>
      <c r="F229" s="393" t="s">
        <v>191</v>
      </c>
      <c r="G229" s="394"/>
      <c r="H229" s="394"/>
      <c r="I229" s="394"/>
      <c r="J229" s="388"/>
      <c r="K229" s="392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16" customFormat="1" ht="20.5" customHeight="1">
      <c r="B230" s="211"/>
      <c r="C230" s="388"/>
      <c r="D230" s="388"/>
      <c r="E230" s="389" t="s">
        <v>5</v>
      </c>
      <c r="F230" s="393" t="s">
        <v>1136</v>
      </c>
      <c r="G230" s="394"/>
      <c r="H230" s="394"/>
      <c r="I230" s="394"/>
      <c r="J230" s="388"/>
      <c r="K230" s="392" t="s">
        <v>5</v>
      </c>
      <c r="L230" s="212"/>
      <c r="M230" s="212"/>
      <c r="N230" s="212"/>
      <c r="O230" s="212"/>
      <c r="P230" s="212"/>
      <c r="Q230" s="212"/>
      <c r="R230" s="215"/>
      <c r="T230" s="217"/>
      <c r="U230" s="212"/>
      <c r="V230" s="212"/>
      <c r="W230" s="212"/>
      <c r="X230" s="212"/>
      <c r="Y230" s="212"/>
      <c r="Z230" s="212"/>
      <c r="AA230" s="218"/>
      <c r="AT230" s="219" t="s">
        <v>168</v>
      </c>
      <c r="AU230" s="219" t="s">
        <v>114</v>
      </c>
      <c r="AV230" s="216" t="s">
        <v>83</v>
      </c>
      <c r="AW230" s="216" t="s">
        <v>33</v>
      </c>
      <c r="AX230" s="216" t="s">
        <v>75</v>
      </c>
      <c r="AY230" s="219" t="s">
        <v>160</v>
      </c>
    </row>
    <row r="231" spans="2:51" s="225" customFormat="1" ht="20.5" customHeight="1">
      <c r="B231" s="220"/>
      <c r="C231" s="395"/>
      <c r="D231" s="395"/>
      <c r="E231" s="396" t="s">
        <v>5</v>
      </c>
      <c r="F231" s="397" t="s">
        <v>1137</v>
      </c>
      <c r="G231" s="398"/>
      <c r="H231" s="398"/>
      <c r="I231" s="398"/>
      <c r="J231" s="395"/>
      <c r="K231" s="399">
        <v>37.635</v>
      </c>
      <c r="L231" s="221"/>
      <c r="M231" s="221"/>
      <c r="N231" s="221"/>
      <c r="O231" s="221"/>
      <c r="P231" s="221"/>
      <c r="Q231" s="221"/>
      <c r="R231" s="224"/>
      <c r="T231" s="226"/>
      <c r="U231" s="221"/>
      <c r="V231" s="221"/>
      <c r="W231" s="221"/>
      <c r="X231" s="221"/>
      <c r="Y231" s="221"/>
      <c r="Z231" s="221"/>
      <c r="AA231" s="227"/>
      <c r="AT231" s="228" t="s">
        <v>168</v>
      </c>
      <c r="AU231" s="228" t="s">
        <v>114</v>
      </c>
      <c r="AV231" s="225" t="s">
        <v>114</v>
      </c>
      <c r="AW231" s="225" t="s">
        <v>33</v>
      </c>
      <c r="AX231" s="225" t="s">
        <v>75</v>
      </c>
      <c r="AY231" s="228" t="s">
        <v>160</v>
      </c>
    </row>
    <row r="232" spans="2:51" s="216" customFormat="1" ht="20.5" customHeight="1">
      <c r="B232" s="211"/>
      <c r="C232" s="388"/>
      <c r="D232" s="388"/>
      <c r="E232" s="389" t="s">
        <v>5</v>
      </c>
      <c r="F232" s="393" t="s">
        <v>611</v>
      </c>
      <c r="G232" s="394"/>
      <c r="H232" s="394"/>
      <c r="I232" s="394"/>
      <c r="J232" s="388"/>
      <c r="K232" s="392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395"/>
      <c r="D233" s="395"/>
      <c r="E233" s="396" t="s">
        <v>5</v>
      </c>
      <c r="F233" s="397" t="s">
        <v>1141</v>
      </c>
      <c r="G233" s="398"/>
      <c r="H233" s="398"/>
      <c r="I233" s="398"/>
      <c r="J233" s="395"/>
      <c r="K233" s="399">
        <v>90.154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75</v>
      </c>
      <c r="AY233" s="228" t="s">
        <v>160</v>
      </c>
    </row>
    <row r="234" spans="2:51" s="243" customFormat="1" ht="20.5" customHeight="1">
      <c r="B234" s="238"/>
      <c r="C234" s="405"/>
      <c r="D234" s="405"/>
      <c r="E234" s="406" t="s">
        <v>5</v>
      </c>
      <c r="F234" s="407" t="s">
        <v>197</v>
      </c>
      <c r="G234" s="408"/>
      <c r="H234" s="408"/>
      <c r="I234" s="408"/>
      <c r="J234" s="405"/>
      <c r="K234" s="409">
        <v>127.789</v>
      </c>
      <c r="L234" s="239"/>
      <c r="M234" s="239"/>
      <c r="N234" s="239"/>
      <c r="O234" s="239"/>
      <c r="P234" s="239"/>
      <c r="Q234" s="239"/>
      <c r="R234" s="242"/>
      <c r="T234" s="244"/>
      <c r="U234" s="239"/>
      <c r="V234" s="239"/>
      <c r="W234" s="239"/>
      <c r="X234" s="239"/>
      <c r="Y234" s="239"/>
      <c r="Z234" s="239"/>
      <c r="AA234" s="245"/>
      <c r="AT234" s="246" t="s">
        <v>168</v>
      </c>
      <c r="AU234" s="246" t="s">
        <v>114</v>
      </c>
      <c r="AV234" s="243" t="s">
        <v>175</v>
      </c>
      <c r="AW234" s="243" t="s">
        <v>33</v>
      </c>
      <c r="AX234" s="243" t="s">
        <v>75</v>
      </c>
      <c r="AY234" s="246" t="s">
        <v>160</v>
      </c>
    </row>
    <row r="235" spans="2:51" s="216" customFormat="1" ht="20.5" customHeight="1">
      <c r="B235" s="211"/>
      <c r="C235" s="388"/>
      <c r="D235" s="388"/>
      <c r="E235" s="389" t="s">
        <v>5</v>
      </c>
      <c r="F235" s="393" t="s">
        <v>211</v>
      </c>
      <c r="G235" s="394"/>
      <c r="H235" s="394"/>
      <c r="I235" s="394"/>
      <c r="J235" s="388"/>
      <c r="K235" s="392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16" customFormat="1" ht="20.5" customHeight="1">
      <c r="B236" s="211"/>
      <c r="C236" s="388"/>
      <c r="D236" s="388"/>
      <c r="E236" s="389" t="s">
        <v>5</v>
      </c>
      <c r="F236" s="393" t="s">
        <v>1143</v>
      </c>
      <c r="G236" s="394"/>
      <c r="H236" s="394"/>
      <c r="I236" s="394"/>
      <c r="J236" s="388"/>
      <c r="K236" s="392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395"/>
      <c r="D237" s="395"/>
      <c r="E237" s="396" t="s">
        <v>5</v>
      </c>
      <c r="F237" s="397" t="s">
        <v>1144</v>
      </c>
      <c r="G237" s="398"/>
      <c r="H237" s="398"/>
      <c r="I237" s="398"/>
      <c r="J237" s="395"/>
      <c r="K237" s="399">
        <v>81.42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43" customFormat="1" ht="20.5" customHeight="1">
      <c r="B238" s="238"/>
      <c r="C238" s="405"/>
      <c r="D238" s="405"/>
      <c r="E238" s="406" t="s">
        <v>5</v>
      </c>
      <c r="F238" s="407" t="s">
        <v>197</v>
      </c>
      <c r="G238" s="408"/>
      <c r="H238" s="408"/>
      <c r="I238" s="408"/>
      <c r="J238" s="405"/>
      <c r="K238" s="409">
        <v>81.42</v>
      </c>
      <c r="L238" s="239"/>
      <c r="M238" s="239"/>
      <c r="N238" s="239"/>
      <c r="O238" s="239"/>
      <c r="P238" s="239"/>
      <c r="Q238" s="239"/>
      <c r="R238" s="242"/>
      <c r="T238" s="244"/>
      <c r="U238" s="239"/>
      <c r="V238" s="239"/>
      <c r="W238" s="239"/>
      <c r="X238" s="239"/>
      <c r="Y238" s="239"/>
      <c r="Z238" s="239"/>
      <c r="AA238" s="245"/>
      <c r="AT238" s="246" t="s">
        <v>168</v>
      </c>
      <c r="AU238" s="246" t="s">
        <v>114</v>
      </c>
      <c r="AV238" s="243" t="s">
        <v>175</v>
      </c>
      <c r="AW238" s="243" t="s">
        <v>33</v>
      </c>
      <c r="AX238" s="243" t="s">
        <v>75</v>
      </c>
      <c r="AY238" s="246" t="s">
        <v>160</v>
      </c>
    </row>
    <row r="239" spans="2:51" s="216" customFormat="1" ht="20.5" customHeight="1">
      <c r="B239" s="211"/>
      <c r="C239" s="388"/>
      <c r="D239" s="388"/>
      <c r="E239" s="389" t="s">
        <v>5</v>
      </c>
      <c r="F239" s="393" t="s">
        <v>619</v>
      </c>
      <c r="G239" s="394"/>
      <c r="H239" s="394"/>
      <c r="I239" s="394"/>
      <c r="J239" s="388"/>
      <c r="K239" s="392" t="s">
        <v>5</v>
      </c>
      <c r="L239" s="212"/>
      <c r="M239" s="212"/>
      <c r="N239" s="212"/>
      <c r="O239" s="212"/>
      <c r="P239" s="212"/>
      <c r="Q239" s="212"/>
      <c r="R239" s="215"/>
      <c r="T239" s="217"/>
      <c r="U239" s="212"/>
      <c r="V239" s="212"/>
      <c r="W239" s="212"/>
      <c r="X239" s="212"/>
      <c r="Y239" s="212"/>
      <c r="Z239" s="212"/>
      <c r="AA239" s="218"/>
      <c r="AT239" s="219" t="s">
        <v>168</v>
      </c>
      <c r="AU239" s="219" t="s">
        <v>114</v>
      </c>
      <c r="AV239" s="216" t="s">
        <v>83</v>
      </c>
      <c r="AW239" s="216" t="s">
        <v>33</v>
      </c>
      <c r="AX239" s="216" t="s">
        <v>75</v>
      </c>
      <c r="AY239" s="219" t="s">
        <v>160</v>
      </c>
    </row>
    <row r="240" spans="2:51" s="216" customFormat="1" ht="20.5" customHeight="1">
      <c r="B240" s="211"/>
      <c r="C240" s="388"/>
      <c r="D240" s="388"/>
      <c r="E240" s="389" t="s">
        <v>5</v>
      </c>
      <c r="F240" s="393" t="s">
        <v>1119</v>
      </c>
      <c r="G240" s="394"/>
      <c r="H240" s="394"/>
      <c r="I240" s="394"/>
      <c r="J240" s="388"/>
      <c r="K240" s="392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395"/>
      <c r="D241" s="395"/>
      <c r="E241" s="396" t="s">
        <v>5</v>
      </c>
      <c r="F241" s="397" t="s">
        <v>1120</v>
      </c>
      <c r="G241" s="398"/>
      <c r="H241" s="398"/>
      <c r="I241" s="398"/>
      <c r="J241" s="395"/>
      <c r="K241" s="399">
        <v>5.146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388"/>
      <c r="D242" s="388"/>
      <c r="E242" s="389" t="s">
        <v>5</v>
      </c>
      <c r="F242" s="393" t="s">
        <v>1121</v>
      </c>
      <c r="G242" s="394"/>
      <c r="H242" s="394"/>
      <c r="I242" s="394"/>
      <c r="J242" s="388"/>
      <c r="K242" s="392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395"/>
      <c r="D243" s="395"/>
      <c r="E243" s="396" t="s">
        <v>5</v>
      </c>
      <c r="F243" s="397" t="s">
        <v>1122</v>
      </c>
      <c r="G243" s="398"/>
      <c r="H243" s="398"/>
      <c r="I243" s="398"/>
      <c r="J243" s="395"/>
      <c r="K243" s="399">
        <v>3.557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16" customFormat="1" ht="20.5" customHeight="1">
      <c r="B244" s="211"/>
      <c r="C244" s="388"/>
      <c r="D244" s="388"/>
      <c r="E244" s="389" t="s">
        <v>5</v>
      </c>
      <c r="F244" s="393" t="s">
        <v>1123</v>
      </c>
      <c r="G244" s="394"/>
      <c r="H244" s="394"/>
      <c r="I244" s="394"/>
      <c r="J244" s="388"/>
      <c r="K244" s="392" t="s">
        <v>5</v>
      </c>
      <c r="L244" s="212"/>
      <c r="M244" s="212"/>
      <c r="N244" s="212"/>
      <c r="O244" s="212"/>
      <c r="P244" s="212"/>
      <c r="Q244" s="212"/>
      <c r="R244" s="215"/>
      <c r="T244" s="217"/>
      <c r="U244" s="212"/>
      <c r="V244" s="212"/>
      <c r="W244" s="212"/>
      <c r="X244" s="212"/>
      <c r="Y244" s="212"/>
      <c r="Z244" s="212"/>
      <c r="AA244" s="218"/>
      <c r="AT244" s="219" t="s">
        <v>168</v>
      </c>
      <c r="AU244" s="219" t="s">
        <v>114</v>
      </c>
      <c r="AV244" s="216" t="s">
        <v>83</v>
      </c>
      <c r="AW244" s="216" t="s">
        <v>33</v>
      </c>
      <c r="AX244" s="216" t="s">
        <v>75</v>
      </c>
      <c r="AY244" s="219" t="s">
        <v>160</v>
      </c>
    </row>
    <row r="245" spans="2:51" s="225" customFormat="1" ht="20.5" customHeight="1">
      <c r="B245" s="220"/>
      <c r="C245" s="395"/>
      <c r="D245" s="395"/>
      <c r="E245" s="396" t="s">
        <v>5</v>
      </c>
      <c r="F245" s="397" t="s">
        <v>1124</v>
      </c>
      <c r="G245" s="398"/>
      <c r="H245" s="398"/>
      <c r="I245" s="398"/>
      <c r="J245" s="395"/>
      <c r="K245" s="399">
        <v>2.018</v>
      </c>
      <c r="L245" s="221"/>
      <c r="M245" s="221"/>
      <c r="N245" s="221"/>
      <c r="O245" s="221"/>
      <c r="P245" s="221"/>
      <c r="Q245" s="221"/>
      <c r="R245" s="224"/>
      <c r="T245" s="226"/>
      <c r="U245" s="221"/>
      <c r="V245" s="221"/>
      <c r="W245" s="221"/>
      <c r="X245" s="221"/>
      <c r="Y245" s="221"/>
      <c r="Z245" s="221"/>
      <c r="AA245" s="227"/>
      <c r="AT245" s="228" t="s">
        <v>168</v>
      </c>
      <c r="AU245" s="228" t="s">
        <v>114</v>
      </c>
      <c r="AV245" s="225" t="s">
        <v>114</v>
      </c>
      <c r="AW245" s="225" t="s">
        <v>33</v>
      </c>
      <c r="AX245" s="225" t="s">
        <v>75</v>
      </c>
      <c r="AY245" s="228" t="s">
        <v>160</v>
      </c>
    </row>
    <row r="246" spans="2:51" s="216" customFormat="1" ht="20.5" customHeight="1">
      <c r="B246" s="211"/>
      <c r="C246" s="388"/>
      <c r="D246" s="388"/>
      <c r="E246" s="389" t="s">
        <v>5</v>
      </c>
      <c r="F246" s="393" t="s">
        <v>1125</v>
      </c>
      <c r="G246" s="394"/>
      <c r="H246" s="394"/>
      <c r="I246" s="394"/>
      <c r="J246" s="388"/>
      <c r="K246" s="392" t="s">
        <v>5</v>
      </c>
      <c r="L246" s="212"/>
      <c r="M246" s="212"/>
      <c r="N246" s="212"/>
      <c r="O246" s="212"/>
      <c r="P246" s="212"/>
      <c r="Q246" s="212"/>
      <c r="R246" s="215"/>
      <c r="T246" s="217"/>
      <c r="U246" s="212"/>
      <c r="V246" s="212"/>
      <c r="W246" s="212"/>
      <c r="X246" s="212"/>
      <c r="Y246" s="212"/>
      <c r="Z246" s="212"/>
      <c r="AA246" s="218"/>
      <c r="AT246" s="219" t="s">
        <v>168</v>
      </c>
      <c r="AU246" s="219" t="s">
        <v>114</v>
      </c>
      <c r="AV246" s="216" t="s">
        <v>83</v>
      </c>
      <c r="AW246" s="216" t="s">
        <v>33</v>
      </c>
      <c r="AX246" s="216" t="s">
        <v>75</v>
      </c>
      <c r="AY246" s="219" t="s">
        <v>160</v>
      </c>
    </row>
    <row r="247" spans="2:51" s="225" customFormat="1" ht="20.5" customHeight="1">
      <c r="B247" s="220"/>
      <c r="C247" s="395"/>
      <c r="D247" s="395"/>
      <c r="E247" s="396" t="s">
        <v>5</v>
      </c>
      <c r="F247" s="397" t="s">
        <v>1126</v>
      </c>
      <c r="G247" s="398"/>
      <c r="H247" s="398"/>
      <c r="I247" s="398"/>
      <c r="J247" s="395"/>
      <c r="K247" s="399">
        <v>0.799</v>
      </c>
      <c r="L247" s="221"/>
      <c r="M247" s="221"/>
      <c r="N247" s="221"/>
      <c r="O247" s="221"/>
      <c r="P247" s="221"/>
      <c r="Q247" s="221"/>
      <c r="R247" s="224"/>
      <c r="T247" s="226"/>
      <c r="U247" s="221"/>
      <c r="V247" s="221"/>
      <c r="W247" s="221"/>
      <c r="X247" s="221"/>
      <c r="Y247" s="221"/>
      <c r="Z247" s="221"/>
      <c r="AA247" s="227"/>
      <c r="AT247" s="228" t="s">
        <v>168</v>
      </c>
      <c r="AU247" s="228" t="s">
        <v>114</v>
      </c>
      <c r="AV247" s="225" t="s">
        <v>114</v>
      </c>
      <c r="AW247" s="225" t="s">
        <v>33</v>
      </c>
      <c r="AX247" s="225" t="s">
        <v>75</v>
      </c>
      <c r="AY247" s="228" t="s">
        <v>160</v>
      </c>
    </row>
    <row r="248" spans="2:51" s="216" customFormat="1" ht="20.5" customHeight="1">
      <c r="B248" s="211"/>
      <c r="C248" s="388"/>
      <c r="D248" s="388"/>
      <c r="E248" s="389" t="s">
        <v>5</v>
      </c>
      <c r="F248" s="393" t="s">
        <v>1127</v>
      </c>
      <c r="G248" s="394"/>
      <c r="H248" s="394"/>
      <c r="I248" s="394"/>
      <c r="J248" s="388"/>
      <c r="K248" s="392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395"/>
      <c r="D249" s="395"/>
      <c r="E249" s="396" t="s">
        <v>5</v>
      </c>
      <c r="F249" s="397" t="s">
        <v>1128</v>
      </c>
      <c r="G249" s="398"/>
      <c r="H249" s="398"/>
      <c r="I249" s="398"/>
      <c r="J249" s="395"/>
      <c r="K249" s="399">
        <v>0.436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388"/>
      <c r="D250" s="388"/>
      <c r="E250" s="389" t="s">
        <v>5</v>
      </c>
      <c r="F250" s="393" t="s">
        <v>1129</v>
      </c>
      <c r="G250" s="394"/>
      <c r="H250" s="394"/>
      <c r="I250" s="394"/>
      <c r="J250" s="388"/>
      <c r="K250" s="392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395"/>
      <c r="D251" s="395"/>
      <c r="E251" s="396" t="s">
        <v>5</v>
      </c>
      <c r="F251" s="397" t="s">
        <v>1130</v>
      </c>
      <c r="G251" s="398"/>
      <c r="H251" s="398"/>
      <c r="I251" s="398"/>
      <c r="J251" s="395"/>
      <c r="K251" s="399">
        <v>3.311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388"/>
      <c r="D252" s="388"/>
      <c r="E252" s="389" t="s">
        <v>5</v>
      </c>
      <c r="F252" s="393" t="s">
        <v>1131</v>
      </c>
      <c r="G252" s="394"/>
      <c r="H252" s="394"/>
      <c r="I252" s="394"/>
      <c r="J252" s="388"/>
      <c r="K252" s="392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395"/>
      <c r="D253" s="395"/>
      <c r="E253" s="396" t="s">
        <v>5</v>
      </c>
      <c r="F253" s="397" t="s">
        <v>1132</v>
      </c>
      <c r="G253" s="398"/>
      <c r="H253" s="398"/>
      <c r="I253" s="398"/>
      <c r="J253" s="395"/>
      <c r="K253" s="399">
        <v>2.759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16" customFormat="1" ht="20.5" customHeight="1">
      <c r="B254" s="211"/>
      <c r="C254" s="388"/>
      <c r="D254" s="388"/>
      <c r="E254" s="389" t="s">
        <v>5</v>
      </c>
      <c r="F254" s="393" t="s">
        <v>1133</v>
      </c>
      <c r="G254" s="394"/>
      <c r="H254" s="394"/>
      <c r="I254" s="394"/>
      <c r="J254" s="388"/>
      <c r="K254" s="392" t="s">
        <v>5</v>
      </c>
      <c r="L254" s="212"/>
      <c r="M254" s="212"/>
      <c r="N254" s="212"/>
      <c r="O254" s="212"/>
      <c r="P254" s="212"/>
      <c r="Q254" s="212"/>
      <c r="R254" s="215"/>
      <c r="T254" s="217"/>
      <c r="U254" s="212"/>
      <c r="V254" s="212"/>
      <c r="W254" s="212"/>
      <c r="X254" s="212"/>
      <c r="Y254" s="212"/>
      <c r="Z254" s="212"/>
      <c r="AA254" s="218"/>
      <c r="AT254" s="219" t="s">
        <v>168</v>
      </c>
      <c r="AU254" s="219" t="s">
        <v>114</v>
      </c>
      <c r="AV254" s="216" t="s">
        <v>83</v>
      </c>
      <c r="AW254" s="216" t="s">
        <v>33</v>
      </c>
      <c r="AX254" s="216" t="s">
        <v>75</v>
      </c>
      <c r="AY254" s="219" t="s">
        <v>160</v>
      </c>
    </row>
    <row r="255" spans="2:51" s="225" customFormat="1" ht="20.5" customHeight="1">
      <c r="B255" s="220"/>
      <c r="C255" s="395"/>
      <c r="D255" s="395"/>
      <c r="E255" s="396" t="s">
        <v>5</v>
      </c>
      <c r="F255" s="397" t="s">
        <v>1134</v>
      </c>
      <c r="G255" s="398"/>
      <c r="H255" s="398"/>
      <c r="I255" s="398"/>
      <c r="J255" s="395"/>
      <c r="K255" s="399">
        <v>7.405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75</v>
      </c>
      <c r="AY255" s="228" t="s">
        <v>160</v>
      </c>
    </row>
    <row r="256" spans="2:51" s="243" customFormat="1" ht="20.5" customHeight="1">
      <c r="B256" s="238"/>
      <c r="C256" s="405"/>
      <c r="D256" s="405"/>
      <c r="E256" s="406" t="s">
        <v>5</v>
      </c>
      <c r="F256" s="407" t="s">
        <v>197</v>
      </c>
      <c r="G256" s="408"/>
      <c r="H256" s="408"/>
      <c r="I256" s="408"/>
      <c r="J256" s="405"/>
      <c r="K256" s="409">
        <v>25.431</v>
      </c>
      <c r="L256" s="239"/>
      <c r="M256" s="239"/>
      <c r="N256" s="239"/>
      <c r="O256" s="239"/>
      <c r="P256" s="239"/>
      <c r="Q256" s="239"/>
      <c r="R256" s="242"/>
      <c r="T256" s="244"/>
      <c r="U256" s="239"/>
      <c r="V256" s="239"/>
      <c r="W256" s="239"/>
      <c r="X256" s="239"/>
      <c r="Y256" s="239"/>
      <c r="Z256" s="239"/>
      <c r="AA256" s="245"/>
      <c r="AT256" s="246" t="s">
        <v>168</v>
      </c>
      <c r="AU256" s="246" t="s">
        <v>114</v>
      </c>
      <c r="AV256" s="243" t="s">
        <v>175</v>
      </c>
      <c r="AW256" s="243" t="s">
        <v>33</v>
      </c>
      <c r="AX256" s="243" t="s">
        <v>75</v>
      </c>
      <c r="AY256" s="246" t="s">
        <v>160</v>
      </c>
    </row>
    <row r="257" spans="2:51" s="234" customFormat="1" ht="20.5" customHeight="1">
      <c r="B257" s="229"/>
      <c r="C257" s="400"/>
      <c r="D257" s="400"/>
      <c r="E257" s="401" t="s">
        <v>5</v>
      </c>
      <c r="F257" s="402" t="s">
        <v>170</v>
      </c>
      <c r="G257" s="403"/>
      <c r="H257" s="403"/>
      <c r="I257" s="403"/>
      <c r="J257" s="400"/>
      <c r="K257" s="404">
        <v>234.64</v>
      </c>
      <c r="L257" s="230"/>
      <c r="M257" s="230"/>
      <c r="N257" s="230"/>
      <c r="O257" s="230"/>
      <c r="P257" s="230"/>
      <c r="Q257" s="230"/>
      <c r="R257" s="233"/>
      <c r="T257" s="235"/>
      <c r="U257" s="230"/>
      <c r="V257" s="230"/>
      <c r="W257" s="230"/>
      <c r="X257" s="230"/>
      <c r="Y257" s="230"/>
      <c r="Z257" s="230"/>
      <c r="AA257" s="236"/>
      <c r="AT257" s="237" t="s">
        <v>168</v>
      </c>
      <c r="AU257" s="237" t="s">
        <v>114</v>
      </c>
      <c r="AV257" s="234" t="s">
        <v>165</v>
      </c>
      <c r="AW257" s="234" t="s">
        <v>33</v>
      </c>
      <c r="AX257" s="234" t="s">
        <v>83</v>
      </c>
      <c r="AY257" s="237" t="s">
        <v>160</v>
      </c>
    </row>
    <row r="258" spans="2:65" s="126" customFormat="1" ht="28.95" customHeight="1">
      <c r="B258" s="127"/>
      <c r="C258" s="383" t="s">
        <v>236</v>
      </c>
      <c r="D258" s="383" t="s">
        <v>161</v>
      </c>
      <c r="E258" s="384" t="s">
        <v>722</v>
      </c>
      <c r="F258" s="385" t="s">
        <v>723</v>
      </c>
      <c r="G258" s="385"/>
      <c r="H258" s="385"/>
      <c r="I258" s="385"/>
      <c r="J258" s="386" t="s">
        <v>182</v>
      </c>
      <c r="K258" s="387">
        <v>232.894</v>
      </c>
      <c r="L258" s="317">
        <v>0</v>
      </c>
      <c r="M258" s="317"/>
      <c r="N258" s="318">
        <f>ROUND(L258*K258,2)</f>
        <v>0</v>
      </c>
      <c r="O258" s="318"/>
      <c r="P258" s="318"/>
      <c r="Q258" s="318"/>
      <c r="R258" s="130"/>
      <c r="T258" s="207" t="s">
        <v>5</v>
      </c>
      <c r="U258" s="208" t="s">
        <v>40</v>
      </c>
      <c r="V258" s="128"/>
      <c r="W258" s="209">
        <f>V258*K258</f>
        <v>0</v>
      </c>
      <c r="X258" s="209">
        <v>0</v>
      </c>
      <c r="Y258" s="209">
        <f>X258*K258</f>
        <v>0</v>
      </c>
      <c r="Z258" s="209">
        <v>0</v>
      </c>
      <c r="AA258" s="210">
        <f>Z258*K258</f>
        <v>0</v>
      </c>
      <c r="AR258" s="117" t="s">
        <v>165</v>
      </c>
      <c r="AT258" s="117" t="s">
        <v>161</v>
      </c>
      <c r="AU258" s="117" t="s">
        <v>114</v>
      </c>
      <c r="AY258" s="117" t="s">
        <v>160</v>
      </c>
      <c r="BE258" s="174">
        <f>IF(U258="základní",N258,0)</f>
        <v>0</v>
      </c>
      <c r="BF258" s="174">
        <f>IF(U258="snížená",N258,0)</f>
        <v>0</v>
      </c>
      <c r="BG258" s="174">
        <f>IF(U258="zákl. přenesená",N258,0)</f>
        <v>0</v>
      </c>
      <c r="BH258" s="174">
        <f>IF(U258="sníž. přenesená",N258,0)</f>
        <v>0</v>
      </c>
      <c r="BI258" s="174">
        <f>IF(U258="nulová",N258,0)</f>
        <v>0</v>
      </c>
      <c r="BJ258" s="117" t="s">
        <v>83</v>
      </c>
      <c r="BK258" s="174">
        <f>ROUND(L258*K258,2)</f>
        <v>0</v>
      </c>
      <c r="BL258" s="117" t="s">
        <v>165</v>
      </c>
      <c r="BM258" s="117" t="s">
        <v>1170</v>
      </c>
    </row>
    <row r="259" spans="2:51" s="216" customFormat="1" ht="20.5" customHeight="1">
      <c r="B259" s="211"/>
      <c r="C259" s="388"/>
      <c r="D259" s="388"/>
      <c r="E259" s="389" t="s">
        <v>5</v>
      </c>
      <c r="F259" s="390" t="s">
        <v>657</v>
      </c>
      <c r="G259" s="391"/>
      <c r="H259" s="391"/>
      <c r="I259" s="391"/>
      <c r="J259" s="388"/>
      <c r="K259" s="392" t="s">
        <v>5</v>
      </c>
      <c r="L259" s="212"/>
      <c r="M259" s="212"/>
      <c r="N259" s="212"/>
      <c r="O259" s="212"/>
      <c r="P259" s="212"/>
      <c r="Q259" s="212"/>
      <c r="R259" s="215"/>
      <c r="T259" s="217"/>
      <c r="U259" s="212"/>
      <c r="V259" s="212"/>
      <c r="W259" s="212"/>
      <c r="X259" s="212"/>
      <c r="Y259" s="212"/>
      <c r="Z259" s="212"/>
      <c r="AA259" s="218"/>
      <c r="AT259" s="219" t="s">
        <v>168</v>
      </c>
      <c r="AU259" s="219" t="s">
        <v>114</v>
      </c>
      <c r="AV259" s="216" t="s">
        <v>83</v>
      </c>
      <c r="AW259" s="216" t="s">
        <v>33</v>
      </c>
      <c r="AX259" s="216" t="s">
        <v>75</v>
      </c>
      <c r="AY259" s="219" t="s">
        <v>160</v>
      </c>
    </row>
    <row r="260" spans="2:51" s="216" customFormat="1" ht="20.5" customHeight="1">
      <c r="B260" s="211"/>
      <c r="C260" s="388"/>
      <c r="D260" s="388"/>
      <c r="E260" s="389" t="s">
        <v>5</v>
      </c>
      <c r="F260" s="393" t="s">
        <v>191</v>
      </c>
      <c r="G260" s="394"/>
      <c r="H260" s="394"/>
      <c r="I260" s="394"/>
      <c r="J260" s="388"/>
      <c r="K260" s="392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16" customFormat="1" ht="20.5" customHeight="1">
      <c r="B261" s="211"/>
      <c r="C261" s="388"/>
      <c r="D261" s="388"/>
      <c r="E261" s="389" t="s">
        <v>5</v>
      </c>
      <c r="F261" s="393" t="s">
        <v>611</v>
      </c>
      <c r="G261" s="394"/>
      <c r="H261" s="394"/>
      <c r="I261" s="394"/>
      <c r="J261" s="388"/>
      <c r="K261" s="392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395"/>
      <c r="D262" s="395"/>
      <c r="E262" s="396" t="s">
        <v>5</v>
      </c>
      <c r="F262" s="397" t="s">
        <v>1171</v>
      </c>
      <c r="G262" s="398"/>
      <c r="H262" s="398"/>
      <c r="I262" s="398"/>
      <c r="J262" s="395"/>
      <c r="K262" s="399">
        <v>57.008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25" customFormat="1" ht="20.5" customHeight="1">
      <c r="B263" s="220"/>
      <c r="C263" s="395"/>
      <c r="D263" s="395"/>
      <c r="E263" s="396" t="s">
        <v>5</v>
      </c>
      <c r="F263" s="397" t="s">
        <v>1172</v>
      </c>
      <c r="G263" s="398"/>
      <c r="H263" s="398"/>
      <c r="I263" s="398"/>
      <c r="J263" s="395"/>
      <c r="K263" s="399">
        <v>118.278</v>
      </c>
      <c r="L263" s="221"/>
      <c r="M263" s="221"/>
      <c r="N263" s="221"/>
      <c r="O263" s="221"/>
      <c r="P263" s="221"/>
      <c r="Q263" s="221"/>
      <c r="R263" s="224"/>
      <c r="T263" s="226"/>
      <c r="U263" s="221"/>
      <c r="V263" s="221"/>
      <c r="W263" s="221"/>
      <c r="X263" s="221"/>
      <c r="Y263" s="221"/>
      <c r="Z263" s="221"/>
      <c r="AA263" s="227"/>
      <c r="AT263" s="228" t="s">
        <v>168</v>
      </c>
      <c r="AU263" s="228" t="s">
        <v>114</v>
      </c>
      <c r="AV263" s="225" t="s">
        <v>114</v>
      </c>
      <c r="AW263" s="225" t="s">
        <v>33</v>
      </c>
      <c r="AX263" s="225" t="s">
        <v>75</v>
      </c>
      <c r="AY263" s="228" t="s">
        <v>160</v>
      </c>
    </row>
    <row r="264" spans="2:51" s="225" customFormat="1" ht="20.5" customHeight="1">
      <c r="B264" s="220"/>
      <c r="C264" s="395"/>
      <c r="D264" s="395"/>
      <c r="E264" s="396" t="s">
        <v>5</v>
      </c>
      <c r="F264" s="397" t="s">
        <v>1173</v>
      </c>
      <c r="G264" s="398"/>
      <c r="H264" s="398"/>
      <c r="I264" s="398"/>
      <c r="J264" s="395"/>
      <c r="K264" s="399">
        <v>57.608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34" customFormat="1" ht="20.5" customHeight="1">
      <c r="B265" s="229"/>
      <c r="C265" s="400"/>
      <c r="D265" s="400"/>
      <c r="E265" s="401" t="s">
        <v>5</v>
      </c>
      <c r="F265" s="402" t="s">
        <v>170</v>
      </c>
      <c r="G265" s="403"/>
      <c r="H265" s="403"/>
      <c r="I265" s="403"/>
      <c r="J265" s="400"/>
      <c r="K265" s="404">
        <v>232.894</v>
      </c>
      <c r="L265" s="230"/>
      <c r="M265" s="230"/>
      <c r="N265" s="230"/>
      <c r="O265" s="230"/>
      <c r="P265" s="230"/>
      <c r="Q265" s="230"/>
      <c r="R265" s="233"/>
      <c r="T265" s="235"/>
      <c r="U265" s="230"/>
      <c r="V265" s="230"/>
      <c r="W265" s="230"/>
      <c r="X265" s="230"/>
      <c r="Y265" s="230"/>
      <c r="Z265" s="230"/>
      <c r="AA265" s="236"/>
      <c r="AT265" s="237" t="s">
        <v>168</v>
      </c>
      <c r="AU265" s="237" t="s">
        <v>114</v>
      </c>
      <c r="AV265" s="234" t="s">
        <v>165</v>
      </c>
      <c r="AW265" s="234" t="s">
        <v>33</v>
      </c>
      <c r="AX265" s="234" t="s">
        <v>83</v>
      </c>
      <c r="AY265" s="237" t="s">
        <v>160</v>
      </c>
    </row>
    <row r="266" spans="2:65" s="126" customFormat="1" ht="28.95" customHeight="1">
      <c r="B266" s="127"/>
      <c r="C266" s="383" t="s">
        <v>244</v>
      </c>
      <c r="D266" s="383" t="s">
        <v>161</v>
      </c>
      <c r="E266" s="384" t="s">
        <v>726</v>
      </c>
      <c r="F266" s="385" t="s">
        <v>727</v>
      </c>
      <c r="G266" s="385"/>
      <c r="H266" s="385"/>
      <c r="I266" s="385"/>
      <c r="J266" s="386" t="s">
        <v>182</v>
      </c>
      <c r="K266" s="387">
        <v>60.231</v>
      </c>
      <c r="L266" s="317">
        <v>0</v>
      </c>
      <c r="M266" s="317"/>
      <c r="N266" s="318">
        <f>ROUND(L266*K266,2)</f>
        <v>0</v>
      </c>
      <c r="O266" s="318"/>
      <c r="P266" s="318"/>
      <c r="Q266" s="318"/>
      <c r="R266" s="130"/>
      <c r="T266" s="207" t="s">
        <v>5</v>
      </c>
      <c r="U266" s="208" t="s">
        <v>40</v>
      </c>
      <c r="V266" s="128"/>
      <c r="W266" s="209">
        <f>V266*K266</f>
        <v>0</v>
      </c>
      <c r="X266" s="209">
        <v>0</v>
      </c>
      <c r="Y266" s="209">
        <f>X266*K266</f>
        <v>0</v>
      </c>
      <c r="Z266" s="209">
        <v>0</v>
      </c>
      <c r="AA266" s="210">
        <f>Z266*K266</f>
        <v>0</v>
      </c>
      <c r="AR266" s="117" t="s">
        <v>165</v>
      </c>
      <c r="AT266" s="117" t="s">
        <v>161</v>
      </c>
      <c r="AU266" s="117" t="s">
        <v>114</v>
      </c>
      <c r="AY266" s="117" t="s">
        <v>160</v>
      </c>
      <c r="BE266" s="174">
        <f>IF(U266="základní",N266,0)</f>
        <v>0</v>
      </c>
      <c r="BF266" s="174">
        <f>IF(U266="snížená",N266,0)</f>
        <v>0</v>
      </c>
      <c r="BG266" s="174">
        <f>IF(U266="zákl. přenesená",N266,0)</f>
        <v>0</v>
      </c>
      <c r="BH266" s="174">
        <f>IF(U266="sníž. přenesená",N266,0)</f>
        <v>0</v>
      </c>
      <c r="BI266" s="174">
        <f>IF(U266="nulová",N266,0)</f>
        <v>0</v>
      </c>
      <c r="BJ266" s="117" t="s">
        <v>83</v>
      </c>
      <c r="BK266" s="174">
        <f>ROUND(L266*K266,2)</f>
        <v>0</v>
      </c>
      <c r="BL266" s="117" t="s">
        <v>165</v>
      </c>
      <c r="BM266" s="117" t="s">
        <v>1174</v>
      </c>
    </row>
    <row r="267" spans="2:51" s="216" customFormat="1" ht="20.5" customHeight="1">
      <c r="B267" s="211"/>
      <c r="C267" s="388"/>
      <c r="D267" s="388"/>
      <c r="E267" s="389" t="s">
        <v>5</v>
      </c>
      <c r="F267" s="390" t="s">
        <v>657</v>
      </c>
      <c r="G267" s="391"/>
      <c r="H267" s="391"/>
      <c r="I267" s="391"/>
      <c r="J267" s="388"/>
      <c r="K267" s="392" t="s">
        <v>5</v>
      </c>
      <c r="L267" s="212"/>
      <c r="M267" s="212"/>
      <c r="N267" s="212"/>
      <c r="O267" s="212"/>
      <c r="P267" s="212"/>
      <c r="Q267" s="212"/>
      <c r="R267" s="215"/>
      <c r="T267" s="217"/>
      <c r="U267" s="212"/>
      <c r="V267" s="212"/>
      <c r="W267" s="212"/>
      <c r="X267" s="212"/>
      <c r="Y267" s="212"/>
      <c r="Z267" s="212"/>
      <c r="AA267" s="218"/>
      <c r="AT267" s="219" t="s">
        <v>168</v>
      </c>
      <c r="AU267" s="219" t="s">
        <v>114</v>
      </c>
      <c r="AV267" s="216" t="s">
        <v>83</v>
      </c>
      <c r="AW267" s="216" t="s">
        <v>33</v>
      </c>
      <c r="AX267" s="216" t="s">
        <v>75</v>
      </c>
      <c r="AY267" s="219" t="s">
        <v>160</v>
      </c>
    </row>
    <row r="268" spans="2:51" s="216" customFormat="1" ht="20.5" customHeight="1">
      <c r="B268" s="211"/>
      <c r="C268" s="388"/>
      <c r="D268" s="388"/>
      <c r="E268" s="389" t="s">
        <v>5</v>
      </c>
      <c r="F268" s="393" t="s">
        <v>191</v>
      </c>
      <c r="G268" s="394"/>
      <c r="H268" s="394"/>
      <c r="I268" s="394"/>
      <c r="J268" s="388"/>
      <c r="K268" s="392" t="s">
        <v>5</v>
      </c>
      <c r="L268" s="212"/>
      <c r="M268" s="212"/>
      <c r="N268" s="212"/>
      <c r="O268" s="212"/>
      <c r="P268" s="212"/>
      <c r="Q268" s="212"/>
      <c r="R268" s="215"/>
      <c r="T268" s="217"/>
      <c r="U268" s="212"/>
      <c r="V268" s="212"/>
      <c r="W268" s="212"/>
      <c r="X268" s="212"/>
      <c r="Y268" s="212"/>
      <c r="Z268" s="212"/>
      <c r="AA268" s="218"/>
      <c r="AT268" s="219" t="s">
        <v>168</v>
      </c>
      <c r="AU268" s="219" t="s">
        <v>114</v>
      </c>
      <c r="AV268" s="216" t="s">
        <v>83</v>
      </c>
      <c r="AW268" s="216" t="s">
        <v>33</v>
      </c>
      <c r="AX268" s="216" t="s">
        <v>75</v>
      </c>
      <c r="AY268" s="219" t="s">
        <v>160</v>
      </c>
    </row>
    <row r="269" spans="2:51" s="216" customFormat="1" ht="20.5" customHeight="1">
      <c r="B269" s="211"/>
      <c r="C269" s="388"/>
      <c r="D269" s="388"/>
      <c r="E269" s="389" t="s">
        <v>5</v>
      </c>
      <c r="F269" s="393" t="s">
        <v>613</v>
      </c>
      <c r="G269" s="394"/>
      <c r="H269" s="394"/>
      <c r="I269" s="394"/>
      <c r="J269" s="388"/>
      <c r="K269" s="392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395"/>
      <c r="D270" s="395"/>
      <c r="E270" s="396" t="s">
        <v>5</v>
      </c>
      <c r="F270" s="397" t="s">
        <v>1142</v>
      </c>
      <c r="G270" s="398"/>
      <c r="H270" s="398"/>
      <c r="I270" s="398"/>
      <c r="J270" s="395"/>
      <c r="K270" s="399">
        <v>60.231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400"/>
      <c r="D271" s="400"/>
      <c r="E271" s="401" t="s">
        <v>5</v>
      </c>
      <c r="F271" s="402" t="s">
        <v>170</v>
      </c>
      <c r="G271" s="403"/>
      <c r="H271" s="403"/>
      <c r="I271" s="403"/>
      <c r="J271" s="400"/>
      <c r="K271" s="404">
        <v>60.231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28.95" customHeight="1">
      <c r="B272" s="127"/>
      <c r="C272" s="383" t="s">
        <v>249</v>
      </c>
      <c r="D272" s="383" t="s">
        <v>161</v>
      </c>
      <c r="E272" s="384" t="s">
        <v>219</v>
      </c>
      <c r="F272" s="385" t="s">
        <v>220</v>
      </c>
      <c r="G272" s="385"/>
      <c r="H272" s="385"/>
      <c r="I272" s="385"/>
      <c r="J272" s="386" t="s">
        <v>182</v>
      </c>
      <c r="K272" s="387">
        <v>16.422</v>
      </c>
      <c r="L272" s="317">
        <v>0</v>
      </c>
      <c r="M272" s="317"/>
      <c r="N272" s="318">
        <f>ROUND(L272*K272,2)</f>
        <v>0</v>
      </c>
      <c r="O272" s="318"/>
      <c r="P272" s="318"/>
      <c r="Q272" s="318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1175</v>
      </c>
    </row>
    <row r="273" spans="2:51" s="216" customFormat="1" ht="28.95" customHeight="1">
      <c r="B273" s="211"/>
      <c r="C273" s="388"/>
      <c r="D273" s="388"/>
      <c r="E273" s="389" t="s">
        <v>5</v>
      </c>
      <c r="F273" s="390" t="s">
        <v>222</v>
      </c>
      <c r="G273" s="391"/>
      <c r="H273" s="391"/>
      <c r="I273" s="391"/>
      <c r="J273" s="388"/>
      <c r="K273" s="392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16" customFormat="1" ht="20.5" customHeight="1">
      <c r="B274" s="211"/>
      <c r="C274" s="388"/>
      <c r="D274" s="388"/>
      <c r="E274" s="389" t="s">
        <v>5</v>
      </c>
      <c r="F274" s="393" t="s">
        <v>191</v>
      </c>
      <c r="G274" s="394"/>
      <c r="H274" s="394"/>
      <c r="I274" s="394"/>
      <c r="J274" s="388"/>
      <c r="K274" s="392" t="s">
        <v>5</v>
      </c>
      <c r="L274" s="212"/>
      <c r="M274" s="212"/>
      <c r="N274" s="212"/>
      <c r="O274" s="212"/>
      <c r="P274" s="212"/>
      <c r="Q274" s="212"/>
      <c r="R274" s="215"/>
      <c r="T274" s="217"/>
      <c r="U274" s="212"/>
      <c r="V274" s="212"/>
      <c r="W274" s="212"/>
      <c r="X274" s="212"/>
      <c r="Y274" s="212"/>
      <c r="Z274" s="212"/>
      <c r="AA274" s="218"/>
      <c r="AT274" s="219" t="s">
        <v>168</v>
      </c>
      <c r="AU274" s="219" t="s">
        <v>114</v>
      </c>
      <c r="AV274" s="216" t="s">
        <v>83</v>
      </c>
      <c r="AW274" s="216" t="s">
        <v>33</v>
      </c>
      <c r="AX274" s="216" t="s">
        <v>75</v>
      </c>
      <c r="AY274" s="219" t="s">
        <v>160</v>
      </c>
    </row>
    <row r="275" spans="2:51" s="216" customFormat="1" ht="20.5" customHeight="1">
      <c r="B275" s="211"/>
      <c r="C275" s="388"/>
      <c r="D275" s="388"/>
      <c r="E275" s="389" t="s">
        <v>5</v>
      </c>
      <c r="F275" s="393" t="s">
        <v>613</v>
      </c>
      <c r="G275" s="394"/>
      <c r="H275" s="394"/>
      <c r="I275" s="394"/>
      <c r="J275" s="388"/>
      <c r="K275" s="392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395"/>
      <c r="D276" s="395"/>
      <c r="E276" s="396" t="s">
        <v>5</v>
      </c>
      <c r="F276" s="397" t="s">
        <v>1114</v>
      </c>
      <c r="G276" s="398"/>
      <c r="H276" s="398"/>
      <c r="I276" s="398"/>
      <c r="J276" s="395"/>
      <c r="K276" s="399">
        <v>3.608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75</v>
      </c>
      <c r="AY276" s="228" t="s">
        <v>160</v>
      </c>
    </row>
    <row r="277" spans="2:51" s="216" customFormat="1" ht="20.5" customHeight="1">
      <c r="B277" s="211"/>
      <c r="C277" s="388"/>
      <c r="D277" s="388"/>
      <c r="E277" s="389" t="s">
        <v>5</v>
      </c>
      <c r="F277" s="393" t="s">
        <v>611</v>
      </c>
      <c r="G277" s="394"/>
      <c r="H277" s="394"/>
      <c r="I277" s="394"/>
      <c r="J277" s="388"/>
      <c r="K277" s="392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395"/>
      <c r="D278" s="395"/>
      <c r="E278" s="396" t="s">
        <v>5</v>
      </c>
      <c r="F278" s="397" t="s">
        <v>1115</v>
      </c>
      <c r="G278" s="398"/>
      <c r="H278" s="398"/>
      <c r="I278" s="398"/>
      <c r="J278" s="395"/>
      <c r="K278" s="399">
        <v>7.744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16" customFormat="1" ht="20.5" customHeight="1">
      <c r="B279" s="211"/>
      <c r="C279" s="388"/>
      <c r="D279" s="388"/>
      <c r="E279" s="389" t="s">
        <v>5</v>
      </c>
      <c r="F279" s="393" t="s">
        <v>1116</v>
      </c>
      <c r="G279" s="394"/>
      <c r="H279" s="394"/>
      <c r="I279" s="394"/>
      <c r="J279" s="388"/>
      <c r="K279" s="392" t="s">
        <v>5</v>
      </c>
      <c r="L279" s="212"/>
      <c r="M279" s="212"/>
      <c r="N279" s="212"/>
      <c r="O279" s="212"/>
      <c r="P279" s="212"/>
      <c r="Q279" s="212"/>
      <c r="R279" s="215"/>
      <c r="T279" s="217"/>
      <c r="U279" s="212"/>
      <c r="V279" s="212"/>
      <c r="W279" s="212"/>
      <c r="X279" s="212"/>
      <c r="Y279" s="212"/>
      <c r="Z279" s="212"/>
      <c r="AA279" s="218"/>
      <c r="AT279" s="219" t="s">
        <v>168</v>
      </c>
      <c r="AU279" s="219" t="s">
        <v>114</v>
      </c>
      <c r="AV279" s="216" t="s">
        <v>83</v>
      </c>
      <c r="AW279" s="216" t="s">
        <v>33</v>
      </c>
      <c r="AX279" s="216" t="s">
        <v>75</v>
      </c>
      <c r="AY279" s="219" t="s">
        <v>160</v>
      </c>
    </row>
    <row r="280" spans="2:51" s="225" customFormat="1" ht="20.5" customHeight="1">
      <c r="B280" s="220"/>
      <c r="C280" s="395"/>
      <c r="D280" s="395"/>
      <c r="E280" s="396" t="s">
        <v>5</v>
      </c>
      <c r="F280" s="397" t="s">
        <v>1117</v>
      </c>
      <c r="G280" s="398"/>
      <c r="H280" s="398"/>
      <c r="I280" s="398"/>
      <c r="J280" s="395"/>
      <c r="K280" s="399">
        <v>5.07</v>
      </c>
      <c r="L280" s="221"/>
      <c r="M280" s="221"/>
      <c r="N280" s="221"/>
      <c r="O280" s="221"/>
      <c r="P280" s="221"/>
      <c r="Q280" s="221"/>
      <c r="R280" s="224"/>
      <c r="T280" s="226"/>
      <c r="U280" s="221"/>
      <c r="V280" s="221"/>
      <c r="W280" s="221"/>
      <c r="X280" s="221"/>
      <c r="Y280" s="221"/>
      <c r="Z280" s="221"/>
      <c r="AA280" s="227"/>
      <c r="AT280" s="228" t="s">
        <v>168</v>
      </c>
      <c r="AU280" s="228" t="s">
        <v>114</v>
      </c>
      <c r="AV280" s="225" t="s">
        <v>114</v>
      </c>
      <c r="AW280" s="225" t="s">
        <v>33</v>
      </c>
      <c r="AX280" s="225" t="s">
        <v>75</v>
      </c>
      <c r="AY280" s="228" t="s">
        <v>160</v>
      </c>
    </row>
    <row r="281" spans="2:51" s="234" customFormat="1" ht="20.5" customHeight="1">
      <c r="B281" s="229"/>
      <c r="C281" s="400"/>
      <c r="D281" s="400"/>
      <c r="E281" s="401" t="s">
        <v>5</v>
      </c>
      <c r="F281" s="402" t="s">
        <v>170</v>
      </c>
      <c r="G281" s="403"/>
      <c r="H281" s="403"/>
      <c r="I281" s="403"/>
      <c r="J281" s="400"/>
      <c r="K281" s="404">
        <v>16.422</v>
      </c>
      <c r="L281" s="230"/>
      <c r="M281" s="230"/>
      <c r="N281" s="230"/>
      <c r="O281" s="230"/>
      <c r="P281" s="230"/>
      <c r="Q281" s="230"/>
      <c r="R281" s="233"/>
      <c r="T281" s="235"/>
      <c r="U281" s="230"/>
      <c r="V281" s="230"/>
      <c r="W281" s="230"/>
      <c r="X281" s="230"/>
      <c r="Y281" s="230"/>
      <c r="Z281" s="230"/>
      <c r="AA281" s="236"/>
      <c r="AT281" s="237" t="s">
        <v>168</v>
      </c>
      <c r="AU281" s="237" t="s">
        <v>114</v>
      </c>
      <c r="AV281" s="234" t="s">
        <v>165</v>
      </c>
      <c r="AW281" s="234" t="s">
        <v>33</v>
      </c>
      <c r="AX281" s="234" t="s">
        <v>83</v>
      </c>
      <c r="AY281" s="237" t="s">
        <v>160</v>
      </c>
    </row>
    <row r="282" spans="2:65" s="126" customFormat="1" ht="28.95" customHeight="1">
      <c r="B282" s="127"/>
      <c r="C282" s="383" t="s">
        <v>11</v>
      </c>
      <c r="D282" s="383" t="s">
        <v>161</v>
      </c>
      <c r="E282" s="384" t="s">
        <v>224</v>
      </c>
      <c r="F282" s="385" t="s">
        <v>225</v>
      </c>
      <c r="G282" s="385"/>
      <c r="H282" s="385"/>
      <c r="I282" s="385"/>
      <c r="J282" s="386" t="s">
        <v>182</v>
      </c>
      <c r="K282" s="387">
        <v>561.012</v>
      </c>
      <c r="L282" s="317">
        <v>0</v>
      </c>
      <c r="M282" s="317"/>
      <c r="N282" s="318">
        <f>ROUND(L282*K282,2)</f>
        <v>0</v>
      </c>
      <c r="O282" s="318"/>
      <c r="P282" s="318"/>
      <c r="Q282" s="318"/>
      <c r="R282" s="130"/>
      <c r="T282" s="207" t="s">
        <v>5</v>
      </c>
      <c r="U282" s="208" t="s">
        <v>40</v>
      </c>
      <c r="V282" s="128"/>
      <c r="W282" s="209">
        <f>V282*K282</f>
        <v>0</v>
      </c>
      <c r="X282" s="209">
        <v>0</v>
      </c>
      <c r="Y282" s="209">
        <f>X282*K282</f>
        <v>0</v>
      </c>
      <c r="Z282" s="209">
        <v>0</v>
      </c>
      <c r="AA282" s="210">
        <f>Z282*K282</f>
        <v>0</v>
      </c>
      <c r="AR282" s="117" t="s">
        <v>165</v>
      </c>
      <c r="AT282" s="117" t="s">
        <v>161</v>
      </c>
      <c r="AU282" s="117" t="s">
        <v>114</v>
      </c>
      <c r="AY282" s="117" t="s">
        <v>160</v>
      </c>
      <c r="BE282" s="174">
        <f>IF(U282="základní",N282,0)</f>
        <v>0</v>
      </c>
      <c r="BF282" s="174">
        <f>IF(U282="snížená",N282,0)</f>
        <v>0</v>
      </c>
      <c r="BG282" s="174">
        <f>IF(U282="zákl. přenesená",N282,0)</f>
        <v>0</v>
      </c>
      <c r="BH282" s="174">
        <f>IF(U282="sníž. přenesená",N282,0)</f>
        <v>0</v>
      </c>
      <c r="BI282" s="174">
        <f>IF(U282="nulová",N282,0)</f>
        <v>0</v>
      </c>
      <c r="BJ282" s="117" t="s">
        <v>83</v>
      </c>
      <c r="BK282" s="174">
        <f>ROUND(L282*K282,2)</f>
        <v>0</v>
      </c>
      <c r="BL282" s="117" t="s">
        <v>165</v>
      </c>
      <c r="BM282" s="117" t="s">
        <v>1176</v>
      </c>
    </row>
    <row r="283" spans="2:51" s="216" customFormat="1" ht="28.95" customHeight="1">
      <c r="B283" s="211"/>
      <c r="C283" s="388"/>
      <c r="D283" s="388"/>
      <c r="E283" s="389" t="s">
        <v>5</v>
      </c>
      <c r="F283" s="390" t="s">
        <v>227</v>
      </c>
      <c r="G283" s="391"/>
      <c r="H283" s="391"/>
      <c r="I283" s="391"/>
      <c r="J283" s="388"/>
      <c r="K283" s="392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25" customFormat="1" ht="20.5" customHeight="1">
      <c r="B284" s="220"/>
      <c r="C284" s="395"/>
      <c r="D284" s="395"/>
      <c r="E284" s="396" t="s">
        <v>5</v>
      </c>
      <c r="F284" s="397" t="s">
        <v>1177</v>
      </c>
      <c r="G284" s="398"/>
      <c r="H284" s="398"/>
      <c r="I284" s="398"/>
      <c r="J284" s="395"/>
      <c r="K284" s="399">
        <v>718.315</v>
      </c>
      <c r="L284" s="221"/>
      <c r="M284" s="221"/>
      <c r="N284" s="221"/>
      <c r="O284" s="221"/>
      <c r="P284" s="221"/>
      <c r="Q284" s="221"/>
      <c r="R284" s="224"/>
      <c r="T284" s="226"/>
      <c r="U284" s="221"/>
      <c r="V284" s="221"/>
      <c r="W284" s="221"/>
      <c r="X284" s="221"/>
      <c r="Y284" s="221"/>
      <c r="Z284" s="221"/>
      <c r="AA284" s="227"/>
      <c r="AT284" s="228" t="s">
        <v>168</v>
      </c>
      <c r="AU284" s="228" t="s">
        <v>114</v>
      </c>
      <c r="AV284" s="225" t="s">
        <v>114</v>
      </c>
      <c r="AW284" s="225" t="s">
        <v>33</v>
      </c>
      <c r="AX284" s="225" t="s">
        <v>75</v>
      </c>
      <c r="AY284" s="228" t="s">
        <v>160</v>
      </c>
    </row>
    <row r="285" spans="2:51" s="225" customFormat="1" ht="20.5" customHeight="1">
      <c r="B285" s="220"/>
      <c r="C285" s="395"/>
      <c r="D285" s="395"/>
      <c r="E285" s="396" t="s">
        <v>5</v>
      </c>
      <c r="F285" s="397" t="s">
        <v>1178</v>
      </c>
      <c r="G285" s="398"/>
      <c r="H285" s="398"/>
      <c r="I285" s="398"/>
      <c r="J285" s="395"/>
      <c r="K285" s="399">
        <v>-157.303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34" customFormat="1" ht="20.5" customHeight="1">
      <c r="B286" s="229"/>
      <c r="C286" s="400"/>
      <c r="D286" s="400"/>
      <c r="E286" s="401" t="s">
        <v>5</v>
      </c>
      <c r="F286" s="402" t="s">
        <v>170</v>
      </c>
      <c r="G286" s="403"/>
      <c r="H286" s="403"/>
      <c r="I286" s="403"/>
      <c r="J286" s="400"/>
      <c r="K286" s="404">
        <v>561.012</v>
      </c>
      <c r="L286" s="230"/>
      <c r="M286" s="230"/>
      <c r="N286" s="230"/>
      <c r="O286" s="230"/>
      <c r="P286" s="230"/>
      <c r="Q286" s="230"/>
      <c r="R286" s="233"/>
      <c r="T286" s="235"/>
      <c r="U286" s="230"/>
      <c r="V286" s="230"/>
      <c r="W286" s="230"/>
      <c r="X286" s="230"/>
      <c r="Y286" s="230"/>
      <c r="Z286" s="230"/>
      <c r="AA286" s="236"/>
      <c r="AT286" s="237" t="s">
        <v>168</v>
      </c>
      <c r="AU286" s="237" t="s">
        <v>114</v>
      </c>
      <c r="AV286" s="234" t="s">
        <v>165</v>
      </c>
      <c r="AW286" s="234" t="s">
        <v>33</v>
      </c>
      <c r="AX286" s="234" t="s">
        <v>83</v>
      </c>
      <c r="AY286" s="237" t="s">
        <v>160</v>
      </c>
    </row>
    <row r="287" spans="2:65" s="126" customFormat="1" ht="20.5" customHeight="1">
      <c r="B287" s="127"/>
      <c r="C287" s="383" t="s">
        <v>259</v>
      </c>
      <c r="D287" s="383" t="s">
        <v>161</v>
      </c>
      <c r="E287" s="384" t="s">
        <v>245</v>
      </c>
      <c r="F287" s="385" t="s">
        <v>246</v>
      </c>
      <c r="G287" s="385"/>
      <c r="H287" s="385"/>
      <c r="I287" s="385"/>
      <c r="J287" s="386" t="s">
        <v>182</v>
      </c>
      <c r="K287" s="387">
        <v>16.422</v>
      </c>
      <c r="L287" s="317">
        <v>0</v>
      </c>
      <c r="M287" s="317"/>
      <c r="N287" s="318">
        <f>ROUND(L287*K287,2)</f>
        <v>0</v>
      </c>
      <c r="O287" s="318"/>
      <c r="P287" s="318"/>
      <c r="Q287" s="318"/>
      <c r="R287" s="130"/>
      <c r="T287" s="207" t="s">
        <v>5</v>
      </c>
      <c r="U287" s="208" t="s">
        <v>40</v>
      </c>
      <c r="V287" s="128"/>
      <c r="W287" s="209">
        <f>V287*K287</f>
        <v>0</v>
      </c>
      <c r="X287" s="209">
        <v>0</v>
      </c>
      <c r="Y287" s="209">
        <f>X287*K287</f>
        <v>0</v>
      </c>
      <c r="Z287" s="209">
        <v>0</v>
      </c>
      <c r="AA287" s="210">
        <f>Z287*K287</f>
        <v>0</v>
      </c>
      <c r="AR287" s="117" t="s">
        <v>165</v>
      </c>
      <c r="AT287" s="117" t="s">
        <v>161</v>
      </c>
      <c r="AU287" s="117" t="s">
        <v>114</v>
      </c>
      <c r="AY287" s="117" t="s">
        <v>160</v>
      </c>
      <c r="BE287" s="174">
        <f>IF(U287="základní",N287,0)</f>
        <v>0</v>
      </c>
      <c r="BF287" s="174">
        <f>IF(U287="snížená",N287,0)</f>
        <v>0</v>
      </c>
      <c r="BG287" s="174">
        <f>IF(U287="zákl. přenesená",N287,0)</f>
        <v>0</v>
      </c>
      <c r="BH287" s="174">
        <f>IF(U287="sníž. přenesená",N287,0)</f>
        <v>0</v>
      </c>
      <c r="BI287" s="174">
        <f>IF(U287="nulová",N287,0)</f>
        <v>0</v>
      </c>
      <c r="BJ287" s="117" t="s">
        <v>83</v>
      </c>
      <c r="BK287" s="174">
        <f>ROUND(L287*K287,2)</f>
        <v>0</v>
      </c>
      <c r="BL287" s="117" t="s">
        <v>165</v>
      </c>
      <c r="BM287" s="117" t="s">
        <v>1179</v>
      </c>
    </row>
    <row r="288" spans="2:51" s="216" customFormat="1" ht="20.5" customHeight="1">
      <c r="B288" s="211"/>
      <c r="C288" s="388"/>
      <c r="D288" s="388"/>
      <c r="E288" s="389" t="s">
        <v>5</v>
      </c>
      <c r="F288" s="390" t="s">
        <v>248</v>
      </c>
      <c r="G288" s="391"/>
      <c r="H288" s="391"/>
      <c r="I288" s="391"/>
      <c r="J288" s="388"/>
      <c r="K288" s="392" t="s">
        <v>5</v>
      </c>
      <c r="L288" s="212"/>
      <c r="M288" s="212"/>
      <c r="N288" s="212"/>
      <c r="O288" s="212"/>
      <c r="P288" s="212"/>
      <c r="Q288" s="212"/>
      <c r="R288" s="215"/>
      <c r="T288" s="217"/>
      <c r="U288" s="212"/>
      <c r="V288" s="212"/>
      <c r="W288" s="212"/>
      <c r="X288" s="212"/>
      <c r="Y288" s="212"/>
      <c r="Z288" s="212"/>
      <c r="AA288" s="218"/>
      <c r="AT288" s="219" t="s">
        <v>168</v>
      </c>
      <c r="AU288" s="219" t="s">
        <v>114</v>
      </c>
      <c r="AV288" s="216" t="s">
        <v>83</v>
      </c>
      <c r="AW288" s="216" t="s">
        <v>33</v>
      </c>
      <c r="AX288" s="216" t="s">
        <v>75</v>
      </c>
      <c r="AY288" s="219" t="s">
        <v>160</v>
      </c>
    </row>
    <row r="289" spans="2:51" s="216" customFormat="1" ht="20.5" customHeight="1">
      <c r="B289" s="211"/>
      <c r="C289" s="388"/>
      <c r="D289" s="388"/>
      <c r="E289" s="389" t="s">
        <v>5</v>
      </c>
      <c r="F289" s="393" t="s">
        <v>191</v>
      </c>
      <c r="G289" s="394"/>
      <c r="H289" s="394"/>
      <c r="I289" s="394"/>
      <c r="J289" s="388"/>
      <c r="K289" s="392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388"/>
      <c r="D290" s="388"/>
      <c r="E290" s="389" t="s">
        <v>5</v>
      </c>
      <c r="F290" s="393" t="s">
        <v>613</v>
      </c>
      <c r="G290" s="394"/>
      <c r="H290" s="394"/>
      <c r="I290" s="394"/>
      <c r="J290" s="388"/>
      <c r="K290" s="392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395"/>
      <c r="D291" s="395"/>
      <c r="E291" s="396" t="s">
        <v>5</v>
      </c>
      <c r="F291" s="397" t="s">
        <v>1114</v>
      </c>
      <c r="G291" s="398"/>
      <c r="H291" s="398"/>
      <c r="I291" s="398"/>
      <c r="J291" s="395"/>
      <c r="K291" s="399">
        <v>3.608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16" customFormat="1" ht="20.5" customHeight="1">
      <c r="B292" s="211"/>
      <c r="C292" s="388"/>
      <c r="D292" s="388"/>
      <c r="E292" s="389" t="s">
        <v>5</v>
      </c>
      <c r="F292" s="393" t="s">
        <v>611</v>
      </c>
      <c r="G292" s="394"/>
      <c r="H292" s="394"/>
      <c r="I292" s="394"/>
      <c r="J292" s="388"/>
      <c r="K292" s="392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395"/>
      <c r="D293" s="395"/>
      <c r="E293" s="396" t="s">
        <v>5</v>
      </c>
      <c r="F293" s="397" t="s">
        <v>1115</v>
      </c>
      <c r="G293" s="398"/>
      <c r="H293" s="398"/>
      <c r="I293" s="398"/>
      <c r="J293" s="395"/>
      <c r="K293" s="399">
        <v>7.744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75</v>
      </c>
      <c r="AY293" s="228" t="s">
        <v>160</v>
      </c>
    </row>
    <row r="294" spans="2:51" s="216" customFormat="1" ht="20.5" customHeight="1">
      <c r="B294" s="211"/>
      <c r="C294" s="388"/>
      <c r="D294" s="388"/>
      <c r="E294" s="389" t="s">
        <v>5</v>
      </c>
      <c r="F294" s="393" t="s">
        <v>1116</v>
      </c>
      <c r="G294" s="394"/>
      <c r="H294" s="394"/>
      <c r="I294" s="394"/>
      <c r="J294" s="388"/>
      <c r="K294" s="392" t="s">
        <v>5</v>
      </c>
      <c r="L294" s="212"/>
      <c r="M294" s="212"/>
      <c r="N294" s="212"/>
      <c r="O294" s="212"/>
      <c r="P294" s="212"/>
      <c r="Q294" s="212"/>
      <c r="R294" s="215"/>
      <c r="T294" s="217"/>
      <c r="U294" s="212"/>
      <c r="V294" s="212"/>
      <c r="W294" s="212"/>
      <c r="X294" s="212"/>
      <c r="Y294" s="212"/>
      <c r="Z294" s="212"/>
      <c r="AA294" s="218"/>
      <c r="AT294" s="219" t="s">
        <v>168</v>
      </c>
      <c r="AU294" s="219" t="s">
        <v>114</v>
      </c>
      <c r="AV294" s="216" t="s">
        <v>83</v>
      </c>
      <c r="AW294" s="216" t="s">
        <v>33</v>
      </c>
      <c r="AX294" s="216" t="s">
        <v>75</v>
      </c>
      <c r="AY294" s="219" t="s">
        <v>160</v>
      </c>
    </row>
    <row r="295" spans="2:51" s="225" customFormat="1" ht="20.5" customHeight="1">
      <c r="B295" s="220"/>
      <c r="C295" s="395"/>
      <c r="D295" s="395"/>
      <c r="E295" s="396" t="s">
        <v>5</v>
      </c>
      <c r="F295" s="397" t="s">
        <v>1117</v>
      </c>
      <c r="G295" s="398"/>
      <c r="H295" s="398"/>
      <c r="I295" s="398"/>
      <c r="J295" s="395"/>
      <c r="K295" s="399">
        <v>5.07</v>
      </c>
      <c r="L295" s="221"/>
      <c r="M295" s="221"/>
      <c r="N295" s="221"/>
      <c r="O295" s="221"/>
      <c r="P295" s="221"/>
      <c r="Q295" s="221"/>
      <c r="R295" s="224"/>
      <c r="T295" s="226"/>
      <c r="U295" s="221"/>
      <c r="V295" s="221"/>
      <c r="W295" s="221"/>
      <c r="X295" s="221"/>
      <c r="Y295" s="221"/>
      <c r="Z295" s="221"/>
      <c r="AA295" s="227"/>
      <c r="AT295" s="228" t="s">
        <v>168</v>
      </c>
      <c r="AU295" s="228" t="s">
        <v>114</v>
      </c>
      <c r="AV295" s="225" t="s">
        <v>114</v>
      </c>
      <c r="AW295" s="225" t="s">
        <v>33</v>
      </c>
      <c r="AX295" s="225" t="s">
        <v>75</v>
      </c>
      <c r="AY295" s="228" t="s">
        <v>160</v>
      </c>
    </row>
    <row r="296" spans="2:51" s="234" customFormat="1" ht="20.5" customHeight="1">
      <c r="B296" s="229"/>
      <c r="C296" s="400"/>
      <c r="D296" s="400"/>
      <c r="E296" s="401" t="s">
        <v>5</v>
      </c>
      <c r="F296" s="402" t="s">
        <v>170</v>
      </c>
      <c r="G296" s="403"/>
      <c r="H296" s="403"/>
      <c r="I296" s="403"/>
      <c r="J296" s="400"/>
      <c r="K296" s="404">
        <v>16.422</v>
      </c>
      <c r="L296" s="230"/>
      <c r="M296" s="230"/>
      <c r="N296" s="230"/>
      <c r="O296" s="230"/>
      <c r="P296" s="230"/>
      <c r="Q296" s="230"/>
      <c r="R296" s="233"/>
      <c r="T296" s="235"/>
      <c r="U296" s="230"/>
      <c r="V296" s="230"/>
      <c r="W296" s="230"/>
      <c r="X296" s="230"/>
      <c r="Y296" s="230"/>
      <c r="Z296" s="230"/>
      <c r="AA296" s="236"/>
      <c r="AT296" s="237" t="s">
        <v>168</v>
      </c>
      <c r="AU296" s="237" t="s">
        <v>114</v>
      </c>
      <c r="AV296" s="234" t="s">
        <v>165</v>
      </c>
      <c r="AW296" s="234" t="s">
        <v>33</v>
      </c>
      <c r="AX296" s="234" t="s">
        <v>83</v>
      </c>
      <c r="AY296" s="237" t="s">
        <v>160</v>
      </c>
    </row>
    <row r="297" spans="2:65" s="126" customFormat="1" ht="28.95" customHeight="1">
      <c r="B297" s="127"/>
      <c r="C297" s="383" t="s">
        <v>265</v>
      </c>
      <c r="D297" s="383" t="s">
        <v>161</v>
      </c>
      <c r="E297" s="384" t="s">
        <v>250</v>
      </c>
      <c r="F297" s="385" t="s">
        <v>251</v>
      </c>
      <c r="G297" s="385"/>
      <c r="H297" s="385"/>
      <c r="I297" s="385"/>
      <c r="J297" s="386" t="s">
        <v>240</v>
      </c>
      <c r="K297" s="387">
        <v>1009.822</v>
      </c>
      <c r="L297" s="317">
        <v>0</v>
      </c>
      <c r="M297" s="317"/>
      <c r="N297" s="318">
        <f>ROUND(L297*K297,2)</f>
        <v>0</v>
      </c>
      <c r="O297" s="318"/>
      <c r="P297" s="318"/>
      <c r="Q297" s="318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165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165</v>
      </c>
      <c r="BM297" s="117" t="s">
        <v>1180</v>
      </c>
    </row>
    <row r="298" spans="2:51" s="216" customFormat="1" ht="28.95" customHeight="1">
      <c r="B298" s="211"/>
      <c r="C298" s="388"/>
      <c r="D298" s="388"/>
      <c r="E298" s="389" t="s">
        <v>5</v>
      </c>
      <c r="F298" s="390" t="s">
        <v>227</v>
      </c>
      <c r="G298" s="391"/>
      <c r="H298" s="391"/>
      <c r="I298" s="391"/>
      <c r="J298" s="388"/>
      <c r="K298" s="392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395"/>
      <c r="D299" s="395"/>
      <c r="E299" s="396" t="s">
        <v>5</v>
      </c>
      <c r="F299" s="397" t="s">
        <v>1181</v>
      </c>
      <c r="G299" s="398"/>
      <c r="H299" s="398"/>
      <c r="I299" s="398"/>
      <c r="J299" s="395"/>
      <c r="K299" s="399">
        <v>1292.967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75</v>
      </c>
      <c r="AY299" s="228" t="s">
        <v>160</v>
      </c>
    </row>
    <row r="300" spans="2:51" s="225" customFormat="1" ht="20.5" customHeight="1">
      <c r="B300" s="220"/>
      <c r="C300" s="395"/>
      <c r="D300" s="395"/>
      <c r="E300" s="396" t="s">
        <v>5</v>
      </c>
      <c r="F300" s="397" t="s">
        <v>1182</v>
      </c>
      <c r="G300" s="398"/>
      <c r="H300" s="398"/>
      <c r="I300" s="398"/>
      <c r="J300" s="395"/>
      <c r="K300" s="399">
        <v>-283.145</v>
      </c>
      <c r="L300" s="221"/>
      <c r="M300" s="221"/>
      <c r="N300" s="221"/>
      <c r="O300" s="221"/>
      <c r="P300" s="221"/>
      <c r="Q300" s="221"/>
      <c r="R300" s="224"/>
      <c r="T300" s="226"/>
      <c r="U300" s="221"/>
      <c r="V300" s="221"/>
      <c r="W300" s="221"/>
      <c r="X300" s="221"/>
      <c r="Y300" s="221"/>
      <c r="Z300" s="221"/>
      <c r="AA300" s="227"/>
      <c r="AT300" s="228" t="s">
        <v>168</v>
      </c>
      <c r="AU300" s="228" t="s">
        <v>114</v>
      </c>
      <c r="AV300" s="225" t="s">
        <v>114</v>
      </c>
      <c r="AW300" s="225" t="s">
        <v>33</v>
      </c>
      <c r="AX300" s="225" t="s">
        <v>75</v>
      </c>
      <c r="AY300" s="228" t="s">
        <v>160</v>
      </c>
    </row>
    <row r="301" spans="2:51" s="234" customFormat="1" ht="20.5" customHeight="1">
      <c r="B301" s="229"/>
      <c r="C301" s="400"/>
      <c r="D301" s="400"/>
      <c r="E301" s="401" t="s">
        <v>5</v>
      </c>
      <c r="F301" s="402" t="s">
        <v>170</v>
      </c>
      <c r="G301" s="403"/>
      <c r="H301" s="403"/>
      <c r="I301" s="403"/>
      <c r="J301" s="400"/>
      <c r="K301" s="404">
        <v>1009.822</v>
      </c>
      <c r="L301" s="230"/>
      <c r="M301" s="230"/>
      <c r="N301" s="230"/>
      <c r="O301" s="230"/>
      <c r="P301" s="230"/>
      <c r="Q301" s="230"/>
      <c r="R301" s="233"/>
      <c r="T301" s="235"/>
      <c r="U301" s="230"/>
      <c r="V301" s="230"/>
      <c r="W301" s="230"/>
      <c r="X301" s="230"/>
      <c r="Y301" s="230"/>
      <c r="Z301" s="230"/>
      <c r="AA301" s="236"/>
      <c r="AT301" s="237" t="s">
        <v>168</v>
      </c>
      <c r="AU301" s="237" t="s">
        <v>114</v>
      </c>
      <c r="AV301" s="234" t="s">
        <v>165</v>
      </c>
      <c r="AW301" s="234" t="s">
        <v>33</v>
      </c>
      <c r="AX301" s="234" t="s">
        <v>83</v>
      </c>
      <c r="AY301" s="237" t="s">
        <v>160</v>
      </c>
    </row>
    <row r="302" spans="2:65" s="126" customFormat="1" ht="28.95" customHeight="1">
      <c r="B302" s="127"/>
      <c r="C302" s="383" t="s">
        <v>270</v>
      </c>
      <c r="D302" s="383" t="s">
        <v>161</v>
      </c>
      <c r="E302" s="384" t="s">
        <v>739</v>
      </c>
      <c r="F302" s="385" t="s">
        <v>740</v>
      </c>
      <c r="G302" s="385"/>
      <c r="H302" s="385"/>
      <c r="I302" s="385"/>
      <c r="J302" s="386" t="s">
        <v>182</v>
      </c>
      <c r="K302" s="387">
        <v>507.368</v>
      </c>
      <c r="L302" s="317">
        <v>0</v>
      </c>
      <c r="M302" s="317"/>
      <c r="N302" s="318">
        <f>ROUND(L302*K302,2)</f>
        <v>0</v>
      </c>
      <c r="O302" s="318"/>
      <c r="P302" s="318"/>
      <c r="Q302" s="318"/>
      <c r="R302" s="130"/>
      <c r="T302" s="207" t="s">
        <v>5</v>
      </c>
      <c r="U302" s="208" t="s">
        <v>40</v>
      </c>
      <c r="V302" s="128"/>
      <c r="W302" s="209">
        <f>V302*K302</f>
        <v>0</v>
      </c>
      <c r="X302" s="209">
        <v>0</v>
      </c>
      <c r="Y302" s="209">
        <f>X302*K302</f>
        <v>0</v>
      </c>
      <c r="Z302" s="209">
        <v>0</v>
      </c>
      <c r="AA302" s="210">
        <f>Z302*K302</f>
        <v>0</v>
      </c>
      <c r="AR302" s="117" t="s">
        <v>165</v>
      </c>
      <c r="AT302" s="117" t="s">
        <v>161</v>
      </c>
      <c r="AU302" s="117" t="s">
        <v>114</v>
      </c>
      <c r="AY302" s="117" t="s">
        <v>160</v>
      </c>
      <c r="BE302" s="174">
        <f>IF(U302="základní",N302,0)</f>
        <v>0</v>
      </c>
      <c r="BF302" s="174">
        <f>IF(U302="snížená",N302,0)</f>
        <v>0</v>
      </c>
      <c r="BG302" s="174">
        <f>IF(U302="zákl. přenesená",N302,0)</f>
        <v>0</v>
      </c>
      <c r="BH302" s="174">
        <f>IF(U302="sníž. přenesená",N302,0)</f>
        <v>0</v>
      </c>
      <c r="BI302" s="174">
        <f>IF(U302="nulová",N302,0)</f>
        <v>0</v>
      </c>
      <c r="BJ302" s="117" t="s">
        <v>83</v>
      </c>
      <c r="BK302" s="174">
        <f>ROUND(L302*K302,2)</f>
        <v>0</v>
      </c>
      <c r="BL302" s="117" t="s">
        <v>165</v>
      </c>
      <c r="BM302" s="117" t="s">
        <v>1183</v>
      </c>
    </row>
    <row r="303" spans="2:51" s="216" customFormat="1" ht="28.95" customHeight="1">
      <c r="B303" s="211"/>
      <c r="C303" s="388"/>
      <c r="D303" s="388"/>
      <c r="E303" s="389" t="s">
        <v>5</v>
      </c>
      <c r="F303" s="390" t="s">
        <v>742</v>
      </c>
      <c r="G303" s="391"/>
      <c r="H303" s="391"/>
      <c r="I303" s="391"/>
      <c r="J303" s="388"/>
      <c r="K303" s="392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16" customFormat="1" ht="20.5" customHeight="1">
      <c r="B304" s="211"/>
      <c r="C304" s="388"/>
      <c r="D304" s="388"/>
      <c r="E304" s="389" t="s">
        <v>5</v>
      </c>
      <c r="F304" s="393" t="s">
        <v>191</v>
      </c>
      <c r="G304" s="394"/>
      <c r="H304" s="394"/>
      <c r="I304" s="394"/>
      <c r="J304" s="388"/>
      <c r="K304" s="392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16" customFormat="1" ht="20.5" customHeight="1">
      <c r="B305" s="211"/>
      <c r="C305" s="388"/>
      <c r="D305" s="388"/>
      <c r="E305" s="389" t="s">
        <v>5</v>
      </c>
      <c r="F305" s="393" t="s">
        <v>611</v>
      </c>
      <c r="G305" s="394"/>
      <c r="H305" s="394"/>
      <c r="I305" s="394"/>
      <c r="J305" s="388"/>
      <c r="K305" s="392" t="s">
        <v>5</v>
      </c>
      <c r="L305" s="212"/>
      <c r="M305" s="212"/>
      <c r="N305" s="212"/>
      <c r="O305" s="212"/>
      <c r="P305" s="212"/>
      <c r="Q305" s="212"/>
      <c r="R305" s="215"/>
      <c r="T305" s="217"/>
      <c r="U305" s="212"/>
      <c r="V305" s="212"/>
      <c r="W305" s="212"/>
      <c r="X305" s="212"/>
      <c r="Y305" s="212"/>
      <c r="Z305" s="212"/>
      <c r="AA305" s="218"/>
      <c r="AT305" s="219" t="s">
        <v>168</v>
      </c>
      <c r="AU305" s="219" t="s">
        <v>114</v>
      </c>
      <c r="AV305" s="216" t="s">
        <v>83</v>
      </c>
      <c r="AW305" s="216" t="s">
        <v>33</v>
      </c>
      <c r="AX305" s="216" t="s">
        <v>75</v>
      </c>
      <c r="AY305" s="219" t="s">
        <v>160</v>
      </c>
    </row>
    <row r="306" spans="2:51" s="225" customFormat="1" ht="20.5" customHeight="1">
      <c r="B306" s="220"/>
      <c r="C306" s="395"/>
      <c r="D306" s="395"/>
      <c r="E306" s="396" t="s">
        <v>5</v>
      </c>
      <c r="F306" s="397" t="s">
        <v>1184</v>
      </c>
      <c r="G306" s="398"/>
      <c r="H306" s="398"/>
      <c r="I306" s="398"/>
      <c r="J306" s="395"/>
      <c r="K306" s="399">
        <v>174.8</v>
      </c>
      <c r="L306" s="221"/>
      <c r="M306" s="221"/>
      <c r="N306" s="221"/>
      <c r="O306" s="221"/>
      <c r="P306" s="221"/>
      <c r="Q306" s="221"/>
      <c r="R306" s="224"/>
      <c r="T306" s="226"/>
      <c r="U306" s="221"/>
      <c r="V306" s="221"/>
      <c r="W306" s="221"/>
      <c r="X306" s="221"/>
      <c r="Y306" s="221"/>
      <c r="Z306" s="221"/>
      <c r="AA306" s="227"/>
      <c r="AT306" s="228" t="s">
        <v>168</v>
      </c>
      <c r="AU306" s="228" t="s">
        <v>114</v>
      </c>
      <c r="AV306" s="225" t="s">
        <v>114</v>
      </c>
      <c r="AW306" s="225" t="s">
        <v>33</v>
      </c>
      <c r="AX306" s="225" t="s">
        <v>75</v>
      </c>
      <c r="AY306" s="228" t="s">
        <v>160</v>
      </c>
    </row>
    <row r="307" spans="2:51" s="225" customFormat="1" ht="20.5" customHeight="1">
      <c r="B307" s="220"/>
      <c r="C307" s="395"/>
      <c r="D307" s="395"/>
      <c r="E307" s="396" t="s">
        <v>5</v>
      </c>
      <c r="F307" s="397" t="s">
        <v>1185</v>
      </c>
      <c r="G307" s="398"/>
      <c r="H307" s="398"/>
      <c r="I307" s="398"/>
      <c r="J307" s="395"/>
      <c r="K307" s="399">
        <v>75.762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25" customFormat="1" ht="20.5" customHeight="1">
      <c r="B308" s="220"/>
      <c r="C308" s="395"/>
      <c r="D308" s="395"/>
      <c r="E308" s="396" t="s">
        <v>5</v>
      </c>
      <c r="F308" s="397" t="s">
        <v>1186</v>
      </c>
      <c r="G308" s="398"/>
      <c r="H308" s="398"/>
      <c r="I308" s="398"/>
      <c r="J308" s="395"/>
      <c r="K308" s="399">
        <v>42.345</v>
      </c>
      <c r="L308" s="221"/>
      <c r="M308" s="221"/>
      <c r="N308" s="221"/>
      <c r="O308" s="221"/>
      <c r="P308" s="221"/>
      <c r="Q308" s="221"/>
      <c r="R308" s="224"/>
      <c r="T308" s="226"/>
      <c r="U308" s="221"/>
      <c r="V308" s="221"/>
      <c r="W308" s="221"/>
      <c r="X308" s="221"/>
      <c r="Y308" s="221"/>
      <c r="Z308" s="221"/>
      <c r="AA308" s="227"/>
      <c r="AT308" s="228" t="s">
        <v>168</v>
      </c>
      <c r="AU308" s="228" t="s">
        <v>114</v>
      </c>
      <c r="AV308" s="225" t="s">
        <v>114</v>
      </c>
      <c r="AW308" s="225" t="s">
        <v>33</v>
      </c>
      <c r="AX308" s="225" t="s">
        <v>75</v>
      </c>
      <c r="AY308" s="228" t="s">
        <v>160</v>
      </c>
    </row>
    <row r="309" spans="2:51" s="216" customFormat="1" ht="20.5" customHeight="1">
      <c r="B309" s="211"/>
      <c r="C309" s="388"/>
      <c r="D309" s="388"/>
      <c r="E309" s="389" t="s">
        <v>5</v>
      </c>
      <c r="F309" s="393" t="s">
        <v>1187</v>
      </c>
      <c r="G309" s="394"/>
      <c r="H309" s="394"/>
      <c r="I309" s="394"/>
      <c r="J309" s="388"/>
      <c r="K309" s="392" t="s">
        <v>5</v>
      </c>
      <c r="L309" s="212"/>
      <c r="M309" s="212"/>
      <c r="N309" s="212"/>
      <c r="O309" s="212"/>
      <c r="P309" s="212"/>
      <c r="Q309" s="212"/>
      <c r="R309" s="215"/>
      <c r="T309" s="217"/>
      <c r="U309" s="212"/>
      <c r="V309" s="212"/>
      <c r="W309" s="212"/>
      <c r="X309" s="212"/>
      <c r="Y309" s="212"/>
      <c r="Z309" s="212"/>
      <c r="AA309" s="218"/>
      <c r="AT309" s="219" t="s">
        <v>168</v>
      </c>
      <c r="AU309" s="219" t="s">
        <v>114</v>
      </c>
      <c r="AV309" s="216" t="s">
        <v>83</v>
      </c>
      <c r="AW309" s="216" t="s">
        <v>33</v>
      </c>
      <c r="AX309" s="216" t="s">
        <v>75</v>
      </c>
      <c r="AY309" s="219" t="s">
        <v>160</v>
      </c>
    </row>
    <row r="310" spans="2:51" s="216" customFormat="1" ht="20.5" customHeight="1">
      <c r="B310" s="211"/>
      <c r="C310" s="388"/>
      <c r="D310" s="388"/>
      <c r="E310" s="389" t="s">
        <v>5</v>
      </c>
      <c r="F310" s="393" t="s">
        <v>1188</v>
      </c>
      <c r="G310" s="394"/>
      <c r="H310" s="394"/>
      <c r="I310" s="394"/>
      <c r="J310" s="388"/>
      <c r="K310" s="392" t="s">
        <v>5</v>
      </c>
      <c r="L310" s="212"/>
      <c r="M310" s="212"/>
      <c r="N310" s="212"/>
      <c r="O310" s="212"/>
      <c r="P310" s="212"/>
      <c r="Q310" s="212"/>
      <c r="R310" s="215"/>
      <c r="T310" s="217"/>
      <c r="U310" s="212"/>
      <c r="V310" s="212"/>
      <c r="W310" s="212"/>
      <c r="X310" s="212"/>
      <c r="Y310" s="212"/>
      <c r="Z310" s="212"/>
      <c r="AA310" s="218"/>
      <c r="AT310" s="219" t="s">
        <v>168</v>
      </c>
      <c r="AU310" s="219" t="s">
        <v>114</v>
      </c>
      <c r="AV310" s="216" t="s">
        <v>83</v>
      </c>
      <c r="AW310" s="216" t="s">
        <v>33</v>
      </c>
      <c r="AX310" s="216" t="s">
        <v>75</v>
      </c>
      <c r="AY310" s="219" t="s">
        <v>160</v>
      </c>
    </row>
    <row r="311" spans="2:51" s="225" customFormat="1" ht="20.5" customHeight="1">
      <c r="B311" s="220"/>
      <c r="C311" s="395"/>
      <c r="D311" s="395"/>
      <c r="E311" s="396" t="s">
        <v>5</v>
      </c>
      <c r="F311" s="397" t="s">
        <v>1189</v>
      </c>
      <c r="G311" s="398"/>
      <c r="H311" s="398"/>
      <c r="I311" s="398"/>
      <c r="J311" s="395"/>
      <c r="K311" s="399">
        <v>-0.966</v>
      </c>
      <c r="L311" s="221"/>
      <c r="M311" s="221"/>
      <c r="N311" s="221"/>
      <c r="O311" s="221"/>
      <c r="P311" s="221"/>
      <c r="Q311" s="221"/>
      <c r="R311" s="224"/>
      <c r="T311" s="226"/>
      <c r="U311" s="221"/>
      <c r="V311" s="221"/>
      <c r="W311" s="221"/>
      <c r="X311" s="221"/>
      <c r="Y311" s="221"/>
      <c r="Z311" s="221"/>
      <c r="AA311" s="227"/>
      <c r="AT311" s="228" t="s">
        <v>168</v>
      </c>
      <c r="AU311" s="228" t="s">
        <v>114</v>
      </c>
      <c r="AV311" s="225" t="s">
        <v>114</v>
      </c>
      <c r="AW311" s="225" t="s">
        <v>33</v>
      </c>
      <c r="AX311" s="225" t="s">
        <v>75</v>
      </c>
      <c r="AY311" s="228" t="s">
        <v>160</v>
      </c>
    </row>
    <row r="312" spans="2:51" s="216" customFormat="1" ht="20.5" customHeight="1">
      <c r="B312" s="211"/>
      <c r="C312" s="388"/>
      <c r="D312" s="388"/>
      <c r="E312" s="389" t="s">
        <v>5</v>
      </c>
      <c r="F312" s="393" t="s">
        <v>1190</v>
      </c>
      <c r="G312" s="394"/>
      <c r="H312" s="394"/>
      <c r="I312" s="394"/>
      <c r="J312" s="388"/>
      <c r="K312" s="392" t="s">
        <v>5</v>
      </c>
      <c r="L312" s="212"/>
      <c r="M312" s="212"/>
      <c r="N312" s="212"/>
      <c r="O312" s="212"/>
      <c r="P312" s="212"/>
      <c r="Q312" s="212"/>
      <c r="R312" s="215"/>
      <c r="T312" s="217"/>
      <c r="U312" s="212"/>
      <c r="V312" s="212"/>
      <c r="W312" s="212"/>
      <c r="X312" s="212"/>
      <c r="Y312" s="212"/>
      <c r="Z312" s="212"/>
      <c r="AA312" s="218"/>
      <c r="AT312" s="219" t="s">
        <v>168</v>
      </c>
      <c r="AU312" s="219" t="s">
        <v>114</v>
      </c>
      <c r="AV312" s="216" t="s">
        <v>83</v>
      </c>
      <c r="AW312" s="216" t="s">
        <v>33</v>
      </c>
      <c r="AX312" s="216" t="s">
        <v>75</v>
      </c>
      <c r="AY312" s="219" t="s">
        <v>160</v>
      </c>
    </row>
    <row r="313" spans="2:51" s="225" customFormat="1" ht="20.5" customHeight="1">
      <c r="B313" s="220"/>
      <c r="C313" s="395"/>
      <c r="D313" s="395"/>
      <c r="E313" s="396" t="s">
        <v>5</v>
      </c>
      <c r="F313" s="397" t="s">
        <v>1191</v>
      </c>
      <c r="G313" s="398"/>
      <c r="H313" s="398"/>
      <c r="I313" s="398"/>
      <c r="J313" s="395"/>
      <c r="K313" s="399">
        <v>-0.348</v>
      </c>
      <c r="L313" s="221"/>
      <c r="M313" s="221"/>
      <c r="N313" s="221"/>
      <c r="O313" s="221"/>
      <c r="P313" s="221"/>
      <c r="Q313" s="221"/>
      <c r="R313" s="224"/>
      <c r="T313" s="226"/>
      <c r="U313" s="221"/>
      <c r="V313" s="221"/>
      <c r="W313" s="221"/>
      <c r="X313" s="221"/>
      <c r="Y313" s="221"/>
      <c r="Z313" s="221"/>
      <c r="AA313" s="227"/>
      <c r="AT313" s="228" t="s">
        <v>168</v>
      </c>
      <c r="AU313" s="228" t="s">
        <v>114</v>
      </c>
      <c r="AV313" s="225" t="s">
        <v>114</v>
      </c>
      <c r="AW313" s="225" t="s">
        <v>33</v>
      </c>
      <c r="AX313" s="225" t="s">
        <v>75</v>
      </c>
      <c r="AY313" s="228" t="s">
        <v>160</v>
      </c>
    </row>
    <row r="314" spans="2:51" s="216" customFormat="1" ht="20.5" customHeight="1">
      <c r="B314" s="211"/>
      <c r="C314" s="388"/>
      <c r="D314" s="388"/>
      <c r="E314" s="389" t="s">
        <v>5</v>
      </c>
      <c r="F314" s="393" t="s">
        <v>1192</v>
      </c>
      <c r="G314" s="394"/>
      <c r="H314" s="394"/>
      <c r="I314" s="394"/>
      <c r="J314" s="388"/>
      <c r="K314" s="392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25" customFormat="1" ht="20.5" customHeight="1">
      <c r="B315" s="220"/>
      <c r="C315" s="395"/>
      <c r="D315" s="395"/>
      <c r="E315" s="396" t="s">
        <v>5</v>
      </c>
      <c r="F315" s="397" t="s">
        <v>1193</v>
      </c>
      <c r="G315" s="398"/>
      <c r="H315" s="398"/>
      <c r="I315" s="398"/>
      <c r="J315" s="395"/>
      <c r="K315" s="399">
        <v>-2.842</v>
      </c>
      <c r="L315" s="221"/>
      <c r="M315" s="221"/>
      <c r="N315" s="221"/>
      <c r="O315" s="221"/>
      <c r="P315" s="221"/>
      <c r="Q315" s="221"/>
      <c r="R315" s="224"/>
      <c r="T315" s="226"/>
      <c r="U315" s="221"/>
      <c r="V315" s="221"/>
      <c r="W315" s="221"/>
      <c r="X315" s="221"/>
      <c r="Y315" s="221"/>
      <c r="Z315" s="221"/>
      <c r="AA315" s="227"/>
      <c r="AT315" s="228" t="s">
        <v>168</v>
      </c>
      <c r="AU315" s="228" t="s">
        <v>114</v>
      </c>
      <c r="AV315" s="225" t="s">
        <v>114</v>
      </c>
      <c r="AW315" s="225" t="s">
        <v>33</v>
      </c>
      <c r="AX315" s="225" t="s">
        <v>75</v>
      </c>
      <c r="AY315" s="228" t="s">
        <v>160</v>
      </c>
    </row>
    <row r="316" spans="2:51" s="216" customFormat="1" ht="20.5" customHeight="1">
      <c r="B316" s="211"/>
      <c r="C316" s="388"/>
      <c r="D316" s="388"/>
      <c r="E316" s="389" t="s">
        <v>5</v>
      </c>
      <c r="F316" s="393" t="s">
        <v>1194</v>
      </c>
      <c r="G316" s="394"/>
      <c r="H316" s="394"/>
      <c r="I316" s="394"/>
      <c r="J316" s="388"/>
      <c r="K316" s="392" t="s">
        <v>5</v>
      </c>
      <c r="L316" s="212"/>
      <c r="M316" s="212"/>
      <c r="N316" s="212"/>
      <c r="O316" s="212"/>
      <c r="P316" s="212"/>
      <c r="Q316" s="212"/>
      <c r="R316" s="215"/>
      <c r="T316" s="217"/>
      <c r="U316" s="212"/>
      <c r="V316" s="212"/>
      <c r="W316" s="212"/>
      <c r="X316" s="212"/>
      <c r="Y316" s="212"/>
      <c r="Z316" s="212"/>
      <c r="AA316" s="218"/>
      <c r="AT316" s="219" t="s">
        <v>168</v>
      </c>
      <c r="AU316" s="219" t="s">
        <v>114</v>
      </c>
      <c r="AV316" s="216" t="s">
        <v>83</v>
      </c>
      <c r="AW316" s="216" t="s">
        <v>33</v>
      </c>
      <c r="AX316" s="216" t="s">
        <v>75</v>
      </c>
      <c r="AY316" s="219" t="s">
        <v>160</v>
      </c>
    </row>
    <row r="317" spans="2:51" s="225" customFormat="1" ht="20.5" customHeight="1">
      <c r="B317" s="220"/>
      <c r="C317" s="395"/>
      <c r="D317" s="395"/>
      <c r="E317" s="396" t="s">
        <v>5</v>
      </c>
      <c r="F317" s="397" t="s">
        <v>1195</v>
      </c>
      <c r="G317" s="398"/>
      <c r="H317" s="398"/>
      <c r="I317" s="398"/>
      <c r="J317" s="395"/>
      <c r="K317" s="399">
        <v>-2.857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16" customFormat="1" ht="20.5" customHeight="1">
      <c r="B318" s="211"/>
      <c r="C318" s="388"/>
      <c r="D318" s="388"/>
      <c r="E318" s="389" t="s">
        <v>5</v>
      </c>
      <c r="F318" s="393" t="s">
        <v>1196</v>
      </c>
      <c r="G318" s="394"/>
      <c r="H318" s="394"/>
      <c r="I318" s="394"/>
      <c r="J318" s="388"/>
      <c r="K318" s="392" t="s">
        <v>5</v>
      </c>
      <c r="L318" s="212"/>
      <c r="M318" s="212"/>
      <c r="N318" s="212"/>
      <c r="O318" s="212"/>
      <c r="P318" s="212"/>
      <c r="Q318" s="212"/>
      <c r="R318" s="215"/>
      <c r="T318" s="217"/>
      <c r="U318" s="212"/>
      <c r="V318" s="212"/>
      <c r="W318" s="212"/>
      <c r="X318" s="212"/>
      <c r="Y318" s="212"/>
      <c r="Z318" s="212"/>
      <c r="AA318" s="218"/>
      <c r="AT318" s="219" t="s">
        <v>168</v>
      </c>
      <c r="AU318" s="219" t="s">
        <v>114</v>
      </c>
      <c r="AV318" s="216" t="s">
        <v>83</v>
      </c>
      <c r="AW318" s="216" t="s">
        <v>33</v>
      </c>
      <c r="AX318" s="216" t="s">
        <v>75</v>
      </c>
      <c r="AY318" s="219" t="s">
        <v>160</v>
      </c>
    </row>
    <row r="319" spans="2:51" s="225" customFormat="1" ht="20.5" customHeight="1">
      <c r="B319" s="220"/>
      <c r="C319" s="395"/>
      <c r="D319" s="395"/>
      <c r="E319" s="396" t="s">
        <v>5</v>
      </c>
      <c r="F319" s="397" t="s">
        <v>1197</v>
      </c>
      <c r="G319" s="398"/>
      <c r="H319" s="398"/>
      <c r="I319" s="398"/>
      <c r="J319" s="395"/>
      <c r="K319" s="399">
        <v>-0.658</v>
      </c>
      <c r="L319" s="221"/>
      <c r="M319" s="221"/>
      <c r="N319" s="221"/>
      <c r="O319" s="221"/>
      <c r="P319" s="221"/>
      <c r="Q319" s="221"/>
      <c r="R319" s="224"/>
      <c r="T319" s="226"/>
      <c r="U319" s="221"/>
      <c r="V319" s="221"/>
      <c r="W319" s="221"/>
      <c r="X319" s="221"/>
      <c r="Y319" s="221"/>
      <c r="Z319" s="221"/>
      <c r="AA319" s="227"/>
      <c r="AT319" s="228" t="s">
        <v>168</v>
      </c>
      <c r="AU319" s="228" t="s">
        <v>114</v>
      </c>
      <c r="AV319" s="225" t="s">
        <v>114</v>
      </c>
      <c r="AW319" s="225" t="s">
        <v>33</v>
      </c>
      <c r="AX319" s="225" t="s">
        <v>75</v>
      </c>
      <c r="AY319" s="228" t="s">
        <v>160</v>
      </c>
    </row>
    <row r="320" spans="2:51" s="216" customFormat="1" ht="20.5" customHeight="1">
      <c r="B320" s="211"/>
      <c r="C320" s="388"/>
      <c r="D320" s="388"/>
      <c r="E320" s="389" t="s">
        <v>5</v>
      </c>
      <c r="F320" s="393" t="s">
        <v>1198</v>
      </c>
      <c r="G320" s="394"/>
      <c r="H320" s="394"/>
      <c r="I320" s="394"/>
      <c r="J320" s="388"/>
      <c r="K320" s="392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395"/>
      <c r="D321" s="395"/>
      <c r="E321" s="396" t="s">
        <v>5</v>
      </c>
      <c r="F321" s="397" t="s">
        <v>1199</v>
      </c>
      <c r="G321" s="398"/>
      <c r="H321" s="398"/>
      <c r="I321" s="398"/>
      <c r="J321" s="395"/>
      <c r="K321" s="399">
        <v>-1.806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75</v>
      </c>
      <c r="AY321" s="228" t="s">
        <v>160</v>
      </c>
    </row>
    <row r="322" spans="2:51" s="216" customFormat="1" ht="20.5" customHeight="1">
      <c r="B322" s="211"/>
      <c r="C322" s="388"/>
      <c r="D322" s="388"/>
      <c r="E322" s="389" t="s">
        <v>5</v>
      </c>
      <c r="F322" s="393" t="s">
        <v>1200</v>
      </c>
      <c r="G322" s="394"/>
      <c r="H322" s="394"/>
      <c r="I322" s="394"/>
      <c r="J322" s="388"/>
      <c r="K322" s="392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25" customFormat="1" ht="20.5" customHeight="1">
      <c r="B323" s="220"/>
      <c r="C323" s="395"/>
      <c r="D323" s="395"/>
      <c r="E323" s="396" t="s">
        <v>5</v>
      </c>
      <c r="F323" s="397" t="s">
        <v>1201</v>
      </c>
      <c r="G323" s="398"/>
      <c r="H323" s="398"/>
      <c r="I323" s="398"/>
      <c r="J323" s="395"/>
      <c r="K323" s="399">
        <v>-0.028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43" customFormat="1" ht="20.5" customHeight="1">
      <c r="B324" s="238"/>
      <c r="C324" s="405"/>
      <c r="D324" s="405"/>
      <c r="E324" s="406" t="s">
        <v>5</v>
      </c>
      <c r="F324" s="407" t="s">
        <v>197</v>
      </c>
      <c r="G324" s="408"/>
      <c r="H324" s="408"/>
      <c r="I324" s="408"/>
      <c r="J324" s="405"/>
      <c r="K324" s="409">
        <v>283.402</v>
      </c>
      <c r="L324" s="239"/>
      <c r="M324" s="239"/>
      <c r="N324" s="239"/>
      <c r="O324" s="239"/>
      <c r="P324" s="239"/>
      <c r="Q324" s="239"/>
      <c r="R324" s="242"/>
      <c r="T324" s="244"/>
      <c r="U324" s="239"/>
      <c r="V324" s="239"/>
      <c r="W324" s="239"/>
      <c r="X324" s="239"/>
      <c r="Y324" s="239"/>
      <c r="Z324" s="239"/>
      <c r="AA324" s="245"/>
      <c r="AT324" s="246" t="s">
        <v>168</v>
      </c>
      <c r="AU324" s="246" t="s">
        <v>114</v>
      </c>
      <c r="AV324" s="243" t="s">
        <v>175</v>
      </c>
      <c r="AW324" s="243" t="s">
        <v>33</v>
      </c>
      <c r="AX324" s="243" t="s">
        <v>75</v>
      </c>
      <c r="AY324" s="246" t="s">
        <v>160</v>
      </c>
    </row>
    <row r="325" spans="2:51" s="216" customFormat="1" ht="20.5" customHeight="1">
      <c r="B325" s="211"/>
      <c r="C325" s="388"/>
      <c r="D325" s="388"/>
      <c r="E325" s="389" t="s">
        <v>5</v>
      </c>
      <c r="F325" s="393" t="s">
        <v>211</v>
      </c>
      <c r="G325" s="394"/>
      <c r="H325" s="394"/>
      <c r="I325" s="394"/>
      <c r="J325" s="388"/>
      <c r="K325" s="392" t="s">
        <v>5</v>
      </c>
      <c r="L325" s="212"/>
      <c r="M325" s="212"/>
      <c r="N325" s="212"/>
      <c r="O325" s="212"/>
      <c r="P325" s="212"/>
      <c r="Q325" s="212"/>
      <c r="R325" s="215"/>
      <c r="T325" s="217"/>
      <c r="U325" s="212"/>
      <c r="V325" s="212"/>
      <c r="W325" s="212"/>
      <c r="X325" s="212"/>
      <c r="Y325" s="212"/>
      <c r="Z325" s="212"/>
      <c r="AA325" s="218"/>
      <c r="AT325" s="219" t="s">
        <v>168</v>
      </c>
      <c r="AU325" s="219" t="s">
        <v>114</v>
      </c>
      <c r="AV325" s="216" t="s">
        <v>83</v>
      </c>
      <c r="AW325" s="216" t="s">
        <v>33</v>
      </c>
      <c r="AX325" s="216" t="s">
        <v>75</v>
      </c>
      <c r="AY325" s="219" t="s">
        <v>160</v>
      </c>
    </row>
    <row r="326" spans="2:51" s="216" customFormat="1" ht="20.5" customHeight="1">
      <c r="B326" s="211"/>
      <c r="C326" s="388"/>
      <c r="D326" s="388"/>
      <c r="E326" s="389" t="s">
        <v>5</v>
      </c>
      <c r="F326" s="393" t="s">
        <v>1143</v>
      </c>
      <c r="G326" s="394"/>
      <c r="H326" s="394"/>
      <c r="I326" s="394"/>
      <c r="J326" s="388"/>
      <c r="K326" s="392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395"/>
      <c r="D327" s="395"/>
      <c r="E327" s="396" t="s">
        <v>5</v>
      </c>
      <c r="F327" s="397" t="s">
        <v>1202</v>
      </c>
      <c r="G327" s="398"/>
      <c r="H327" s="398"/>
      <c r="I327" s="398"/>
      <c r="J327" s="395"/>
      <c r="K327" s="399">
        <v>51.52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75</v>
      </c>
      <c r="AY327" s="228" t="s">
        <v>160</v>
      </c>
    </row>
    <row r="328" spans="2:51" s="216" customFormat="1" ht="20.5" customHeight="1">
      <c r="B328" s="211"/>
      <c r="C328" s="388"/>
      <c r="D328" s="388"/>
      <c r="E328" s="389" t="s">
        <v>5</v>
      </c>
      <c r="F328" s="393" t="s">
        <v>1203</v>
      </c>
      <c r="G328" s="394"/>
      <c r="H328" s="394"/>
      <c r="I328" s="394"/>
      <c r="J328" s="388"/>
      <c r="K328" s="392" t="s">
        <v>5</v>
      </c>
      <c r="L328" s="212"/>
      <c r="M328" s="212"/>
      <c r="N328" s="212"/>
      <c r="O328" s="212"/>
      <c r="P328" s="212"/>
      <c r="Q328" s="212"/>
      <c r="R328" s="215"/>
      <c r="T328" s="217"/>
      <c r="U328" s="212"/>
      <c r="V328" s="212"/>
      <c r="W328" s="212"/>
      <c r="X328" s="212"/>
      <c r="Y328" s="212"/>
      <c r="Z328" s="212"/>
      <c r="AA328" s="218"/>
      <c r="AT328" s="219" t="s">
        <v>168</v>
      </c>
      <c r="AU328" s="219" t="s">
        <v>114</v>
      </c>
      <c r="AV328" s="216" t="s">
        <v>83</v>
      </c>
      <c r="AW328" s="216" t="s">
        <v>33</v>
      </c>
      <c r="AX328" s="216" t="s">
        <v>75</v>
      </c>
      <c r="AY328" s="219" t="s">
        <v>160</v>
      </c>
    </row>
    <row r="329" spans="2:51" s="225" customFormat="1" ht="20.5" customHeight="1">
      <c r="B329" s="220"/>
      <c r="C329" s="395"/>
      <c r="D329" s="395"/>
      <c r="E329" s="396" t="s">
        <v>5</v>
      </c>
      <c r="F329" s="397" t="s">
        <v>1204</v>
      </c>
      <c r="G329" s="398"/>
      <c r="H329" s="398"/>
      <c r="I329" s="398"/>
      <c r="J329" s="395"/>
      <c r="K329" s="399">
        <v>-0.254</v>
      </c>
      <c r="L329" s="221"/>
      <c r="M329" s="221"/>
      <c r="N329" s="221"/>
      <c r="O329" s="221"/>
      <c r="P329" s="221"/>
      <c r="Q329" s="221"/>
      <c r="R329" s="224"/>
      <c r="T329" s="226"/>
      <c r="U329" s="221"/>
      <c r="V329" s="221"/>
      <c r="W329" s="221"/>
      <c r="X329" s="221"/>
      <c r="Y329" s="221"/>
      <c r="Z329" s="221"/>
      <c r="AA329" s="227"/>
      <c r="AT329" s="228" t="s">
        <v>168</v>
      </c>
      <c r="AU329" s="228" t="s">
        <v>114</v>
      </c>
      <c r="AV329" s="225" t="s">
        <v>114</v>
      </c>
      <c r="AW329" s="225" t="s">
        <v>33</v>
      </c>
      <c r="AX329" s="225" t="s">
        <v>75</v>
      </c>
      <c r="AY329" s="228" t="s">
        <v>160</v>
      </c>
    </row>
    <row r="330" spans="2:51" s="243" customFormat="1" ht="20.5" customHeight="1">
      <c r="B330" s="238"/>
      <c r="C330" s="405"/>
      <c r="D330" s="405"/>
      <c r="E330" s="406" t="s">
        <v>5</v>
      </c>
      <c r="F330" s="407" t="s">
        <v>197</v>
      </c>
      <c r="G330" s="408"/>
      <c r="H330" s="408"/>
      <c r="I330" s="408"/>
      <c r="J330" s="405"/>
      <c r="K330" s="409">
        <v>51.266</v>
      </c>
      <c r="L330" s="239"/>
      <c r="M330" s="239"/>
      <c r="N330" s="239"/>
      <c r="O330" s="239"/>
      <c r="P330" s="239"/>
      <c r="Q330" s="239"/>
      <c r="R330" s="242"/>
      <c r="T330" s="244"/>
      <c r="U330" s="239"/>
      <c r="V330" s="239"/>
      <c r="W330" s="239"/>
      <c r="X330" s="239"/>
      <c r="Y330" s="239"/>
      <c r="Z330" s="239"/>
      <c r="AA330" s="245"/>
      <c r="AT330" s="246" t="s">
        <v>168</v>
      </c>
      <c r="AU330" s="246" t="s">
        <v>114</v>
      </c>
      <c r="AV330" s="243" t="s">
        <v>175</v>
      </c>
      <c r="AW330" s="243" t="s">
        <v>33</v>
      </c>
      <c r="AX330" s="243" t="s">
        <v>75</v>
      </c>
      <c r="AY330" s="246" t="s">
        <v>160</v>
      </c>
    </row>
    <row r="331" spans="2:51" s="216" customFormat="1" ht="20.5" customHeight="1">
      <c r="B331" s="211"/>
      <c r="C331" s="388"/>
      <c r="D331" s="388"/>
      <c r="E331" s="389" t="s">
        <v>5</v>
      </c>
      <c r="F331" s="393" t="s">
        <v>619</v>
      </c>
      <c r="G331" s="394"/>
      <c r="H331" s="394"/>
      <c r="I331" s="394"/>
      <c r="J331" s="388"/>
      <c r="K331" s="392" t="s">
        <v>5</v>
      </c>
      <c r="L331" s="212"/>
      <c r="M331" s="212"/>
      <c r="N331" s="212"/>
      <c r="O331" s="212"/>
      <c r="P331" s="212"/>
      <c r="Q331" s="212"/>
      <c r="R331" s="215"/>
      <c r="T331" s="217"/>
      <c r="U331" s="212"/>
      <c r="V331" s="212"/>
      <c r="W331" s="212"/>
      <c r="X331" s="212"/>
      <c r="Y331" s="212"/>
      <c r="Z331" s="212"/>
      <c r="AA331" s="218"/>
      <c r="AT331" s="219" t="s">
        <v>168</v>
      </c>
      <c r="AU331" s="219" t="s">
        <v>114</v>
      </c>
      <c r="AV331" s="216" t="s">
        <v>83</v>
      </c>
      <c r="AW331" s="216" t="s">
        <v>33</v>
      </c>
      <c r="AX331" s="216" t="s">
        <v>75</v>
      </c>
      <c r="AY331" s="219" t="s">
        <v>160</v>
      </c>
    </row>
    <row r="332" spans="2:51" s="216" customFormat="1" ht="20.5" customHeight="1">
      <c r="B332" s="211"/>
      <c r="C332" s="388"/>
      <c r="D332" s="388"/>
      <c r="E332" s="389" t="s">
        <v>5</v>
      </c>
      <c r="F332" s="393" t="s">
        <v>1119</v>
      </c>
      <c r="G332" s="394"/>
      <c r="H332" s="394"/>
      <c r="I332" s="394"/>
      <c r="J332" s="388"/>
      <c r="K332" s="392" t="s">
        <v>5</v>
      </c>
      <c r="L332" s="212"/>
      <c r="M332" s="212"/>
      <c r="N332" s="212"/>
      <c r="O332" s="212"/>
      <c r="P332" s="212"/>
      <c r="Q332" s="212"/>
      <c r="R332" s="215"/>
      <c r="T332" s="217"/>
      <c r="U332" s="212"/>
      <c r="V332" s="212"/>
      <c r="W332" s="212"/>
      <c r="X332" s="212"/>
      <c r="Y332" s="212"/>
      <c r="Z332" s="212"/>
      <c r="AA332" s="218"/>
      <c r="AT332" s="219" t="s">
        <v>168</v>
      </c>
      <c r="AU332" s="219" t="s">
        <v>114</v>
      </c>
      <c r="AV332" s="216" t="s">
        <v>83</v>
      </c>
      <c r="AW332" s="216" t="s">
        <v>33</v>
      </c>
      <c r="AX332" s="216" t="s">
        <v>75</v>
      </c>
      <c r="AY332" s="219" t="s">
        <v>160</v>
      </c>
    </row>
    <row r="333" spans="2:51" s="225" customFormat="1" ht="20.5" customHeight="1">
      <c r="B333" s="220"/>
      <c r="C333" s="395"/>
      <c r="D333" s="395"/>
      <c r="E333" s="396" t="s">
        <v>5</v>
      </c>
      <c r="F333" s="397" t="s">
        <v>1205</v>
      </c>
      <c r="G333" s="398"/>
      <c r="H333" s="398"/>
      <c r="I333" s="398"/>
      <c r="J333" s="395"/>
      <c r="K333" s="399">
        <v>3.501</v>
      </c>
      <c r="L333" s="221"/>
      <c r="M333" s="221"/>
      <c r="N333" s="221"/>
      <c r="O333" s="221"/>
      <c r="P333" s="221"/>
      <c r="Q333" s="221"/>
      <c r="R333" s="224"/>
      <c r="T333" s="226"/>
      <c r="U333" s="221"/>
      <c r="V333" s="221"/>
      <c r="W333" s="221"/>
      <c r="X333" s="221"/>
      <c r="Y333" s="221"/>
      <c r="Z333" s="221"/>
      <c r="AA333" s="227"/>
      <c r="AT333" s="228" t="s">
        <v>168</v>
      </c>
      <c r="AU333" s="228" t="s">
        <v>114</v>
      </c>
      <c r="AV333" s="225" t="s">
        <v>114</v>
      </c>
      <c r="AW333" s="225" t="s">
        <v>33</v>
      </c>
      <c r="AX333" s="225" t="s">
        <v>75</v>
      </c>
      <c r="AY333" s="228" t="s">
        <v>160</v>
      </c>
    </row>
    <row r="334" spans="2:51" s="216" customFormat="1" ht="20.5" customHeight="1">
      <c r="B334" s="211"/>
      <c r="C334" s="388"/>
      <c r="D334" s="388"/>
      <c r="E334" s="389" t="s">
        <v>5</v>
      </c>
      <c r="F334" s="393" t="s">
        <v>1121</v>
      </c>
      <c r="G334" s="394"/>
      <c r="H334" s="394"/>
      <c r="I334" s="394"/>
      <c r="J334" s="388"/>
      <c r="K334" s="392" t="s">
        <v>5</v>
      </c>
      <c r="L334" s="212"/>
      <c r="M334" s="212"/>
      <c r="N334" s="212"/>
      <c r="O334" s="212"/>
      <c r="P334" s="212"/>
      <c r="Q334" s="212"/>
      <c r="R334" s="215"/>
      <c r="T334" s="217"/>
      <c r="U334" s="212"/>
      <c r="V334" s="212"/>
      <c r="W334" s="212"/>
      <c r="X334" s="212"/>
      <c r="Y334" s="212"/>
      <c r="Z334" s="212"/>
      <c r="AA334" s="218"/>
      <c r="AT334" s="219" t="s">
        <v>168</v>
      </c>
      <c r="AU334" s="219" t="s">
        <v>114</v>
      </c>
      <c r="AV334" s="216" t="s">
        <v>83</v>
      </c>
      <c r="AW334" s="216" t="s">
        <v>33</v>
      </c>
      <c r="AX334" s="216" t="s">
        <v>75</v>
      </c>
      <c r="AY334" s="219" t="s">
        <v>160</v>
      </c>
    </row>
    <row r="335" spans="2:51" s="225" customFormat="1" ht="20.5" customHeight="1">
      <c r="B335" s="220"/>
      <c r="C335" s="395"/>
      <c r="D335" s="395"/>
      <c r="E335" s="396" t="s">
        <v>5</v>
      </c>
      <c r="F335" s="397" t="s">
        <v>1206</v>
      </c>
      <c r="G335" s="398"/>
      <c r="H335" s="398"/>
      <c r="I335" s="398"/>
      <c r="J335" s="395"/>
      <c r="K335" s="399">
        <v>2.42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16" customFormat="1" ht="20.5" customHeight="1">
      <c r="B336" s="211"/>
      <c r="C336" s="388"/>
      <c r="D336" s="388"/>
      <c r="E336" s="389" t="s">
        <v>5</v>
      </c>
      <c r="F336" s="393" t="s">
        <v>1123</v>
      </c>
      <c r="G336" s="394"/>
      <c r="H336" s="394"/>
      <c r="I336" s="394"/>
      <c r="J336" s="388"/>
      <c r="K336" s="392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395"/>
      <c r="D337" s="395"/>
      <c r="E337" s="396" t="s">
        <v>5</v>
      </c>
      <c r="F337" s="397" t="s">
        <v>1207</v>
      </c>
      <c r="G337" s="398"/>
      <c r="H337" s="398"/>
      <c r="I337" s="398"/>
      <c r="J337" s="395"/>
      <c r="K337" s="399">
        <v>1.177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75</v>
      </c>
      <c r="AY337" s="228" t="s">
        <v>160</v>
      </c>
    </row>
    <row r="338" spans="2:51" s="216" customFormat="1" ht="20.5" customHeight="1">
      <c r="B338" s="211"/>
      <c r="C338" s="388"/>
      <c r="D338" s="388"/>
      <c r="E338" s="389" t="s">
        <v>5</v>
      </c>
      <c r="F338" s="393" t="s">
        <v>1125</v>
      </c>
      <c r="G338" s="394"/>
      <c r="H338" s="394"/>
      <c r="I338" s="394"/>
      <c r="J338" s="388"/>
      <c r="K338" s="392" t="s">
        <v>5</v>
      </c>
      <c r="L338" s="212"/>
      <c r="M338" s="212"/>
      <c r="N338" s="212"/>
      <c r="O338" s="212"/>
      <c r="P338" s="212"/>
      <c r="Q338" s="212"/>
      <c r="R338" s="215"/>
      <c r="T338" s="217"/>
      <c r="U338" s="212"/>
      <c r="V338" s="212"/>
      <c r="W338" s="212"/>
      <c r="X338" s="212"/>
      <c r="Y338" s="212"/>
      <c r="Z338" s="212"/>
      <c r="AA338" s="218"/>
      <c r="AT338" s="219" t="s">
        <v>168</v>
      </c>
      <c r="AU338" s="219" t="s">
        <v>114</v>
      </c>
      <c r="AV338" s="216" t="s">
        <v>83</v>
      </c>
      <c r="AW338" s="216" t="s">
        <v>33</v>
      </c>
      <c r="AX338" s="216" t="s">
        <v>75</v>
      </c>
      <c r="AY338" s="219" t="s">
        <v>160</v>
      </c>
    </row>
    <row r="339" spans="2:51" s="225" customFormat="1" ht="20.5" customHeight="1">
      <c r="B339" s="220"/>
      <c r="C339" s="395"/>
      <c r="D339" s="395"/>
      <c r="E339" s="396" t="s">
        <v>5</v>
      </c>
      <c r="F339" s="397" t="s">
        <v>1208</v>
      </c>
      <c r="G339" s="398"/>
      <c r="H339" s="398"/>
      <c r="I339" s="398"/>
      <c r="J339" s="395"/>
      <c r="K339" s="399">
        <v>0.466</v>
      </c>
      <c r="L339" s="221"/>
      <c r="M339" s="221"/>
      <c r="N339" s="221"/>
      <c r="O339" s="221"/>
      <c r="P339" s="221"/>
      <c r="Q339" s="221"/>
      <c r="R339" s="224"/>
      <c r="T339" s="226"/>
      <c r="U339" s="221"/>
      <c r="V339" s="221"/>
      <c r="W339" s="221"/>
      <c r="X339" s="221"/>
      <c r="Y339" s="221"/>
      <c r="Z339" s="221"/>
      <c r="AA339" s="227"/>
      <c r="AT339" s="228" t="s">
        <v>168</v>
      </c>
      <c r="AU339" s="228" t="s">
        <v>114</v>
      </c>
      <c r="AV339" s="225" t="s">
        <v>114</v>
      </c>
      <c r="AW339" s="225" t="s">
        <v>33</v>
      </c>
      <c r="AX339" s="225" t="s">
        <v>75</v>
      </c>
      <c r="AY339" s="228" t="s">
        <v>160</v>
      </c>
    </row>
    <row r="340" spans="2:51" s="216" customFormat="1" ht="20.5" customHeight="1">
      <c r="B340" s="211"/>
      <c r="C340" s="388"/>
      <c r="D340" s="388"/>
      <c r="E340" s="389" t="s">
        <v>5</v>
      </c>
      <c r="F340" s="393" t="s">
        <v>1127</v>
      </c>
      <c r="G340" s="394"/>
      <c r="H340" s="394"/>
      <c r="I340" s="394"/>
      <c r="J340" s="388"/>
      <c r="K340" s="392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25" customFormat="1" ht="20.5" customHeight="1">
      <c r="B341" s="220"/>
      <c r="C341" s="395"/>
      <c r="D341" s="395"/>
      <c r="E341" s="396" t="s">
        <v>5</v>
      </c>
      <c r="F341" s="397" t="s">
        <v>1209</v>
      </c>
      <c r="G341" s="398"/>
      <c r="H341" s="398"/>
      <c r="I341" s="398"/>
      <c r="J341" s="395"/>
      <c r="K341" s="399">
        <v>0.254</v>
      </c>
      <c r="L341" s="221"/>
      <c r="M341" s="221"/>
      <c r="N341" s="221"/>
      <c r="O341" s="221"/>
      <c r="P341" s="221"/>
      <c r="Q341" s="221"/>
      <c r="R341" s="224"/>
      <c r="T341" s="226"/>
      <c r="U341" s="221"/>
      <c r="V341" s="221"/>
      <c r="W341" s="221"/>
      <c r="X341" s="221"/>
      <c r="Y341" s="221"/>
      <c r="Z341" s="221"/>
      <c r="AA341" s="227"/>
      <c r="AT341" s="228" t="s">
        <v>168</v>
      </c>
      <c r="AU341" s="228" t="s">
        <v>114</v>
      </c>
      <c r="AV341" s="225" t="s">
        <v>114</v>
      </c>
      <c r="AW341" s="225" t="s">
        <v>33</v>
      </c>
      <c r="AX341" s="225" t="s">
        <v>75</v>
      </c>
      <c r="AY341" s="228" t="s">
        <v>160</v>
      </c>
    </row>
    <row r="342" spans="2:51" s="216" customFormat="1" ht="20.5" customHeight="1">
      <c r="B342" s="211"/>
      <c r="C342" s="388"/>
      <c r="D342" s="388"/>
      <c r="E342" s="389" t="s">
        <v>5</v>
      </c>
      <c r="F342" s="393" t="s">
        <v>1129</v>
      </c>
      <c r="G342" s="394"/>
      <c r="H342" s="394"/>
      <c r="I342" s="394"/>
      <c r="J342" s="388"/>
      <c r="K342" s="392" t="s">
        <v>5</v>
      </c>
      <c r="L342" s="212"/>
      <c r="M342" s="212"/>
      <c r="N342" s="212"/>
      <c r="O342" s="212"/>
      <c r="P342" s="212"/>
      <c r="Q342" s="212"/>
      <c r="R342" s="215"/>
      <c r="T342" s="217"/>
      <c r="U342" s="212"/>
      <c r="V342" s="212"/>
      <c r="W342" s="212"/>
      <c r="X342" s="212"/>
      <c r="Y342" s="212"/>
      <c r="Z342" s="212"/>
      <c r="AA342" s="218"/>
      <c r="AT342" s="219" t="s">
        <v>168</v>
      </c>
      <c r="AU342" s="219" t="s">
        <v>114</v>
      </c>
      <c r="AV342" s="216" t="s">
        <v>83</v>
      </c>
      <c r="AW342" s="216" t="s">
        <v>33</v>
      </c>
      <c r="AX342" s="216" t="s">
        <v>75</v>
      </c>
      <c r="AY342" s="219" t="s">
        <v>160</v>
      </c>
    </row>
    <row r="343" spans="2:51" s="225" customFormat="1" ht="20.5" customHeight="1">
      <c r="B343" s="220"/>
      <c r="C343" s="395"/>
      <c r="D343" s="395"/>
      <c r="E343" s="396" t="s">
        <v>5</v>
      </c>
      <c r="F343" s="397" t="s">
        <v>1210</v>
      </c>
      <c r="G343" s="398"/>
      <c r="H343" s="398"/>
      <c r="I343" s="398"/>
      <c r="J343" s="395"/>
      <c r="K343" s="399">
        <v>1.931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16" customFormat="1" ht="20.5" customHeight="1">
      <c r="B344" s="211"/>
      <c r="C344" s="388"/>
      <c r="D344" s="388"/>
      <c r="E344" s="389" t="s">
        <v>5</v>
      </c>
      <c r="F344" s="393" t="s">
        <v>1131</v>
      </c>
      <c r="G344" s="394"/>
      <c r="H344" s="394"/>
      <c r="I344" s="394"/>
      <c r="J344" s="388"/>
      <c r="K344" s="392" t="s">
        <v>5</v>
      </c>
      <c r="L344" s="212"/>
      <c r="M344" s="212"/>
      <c r="N344" s="212"/>
      <c r="O344" s="212"/>
      <c r="P344" s="212"/>
      <c r="Q344" s="212"/>
      <c r="R344" s="215"/>
      <c r="T344" s="217"/>
      <c r="U344" s="212"/>
      <c r="V344" s="212"/>
      <c r="W344" s="212"/>
      <c r="X344" s="212"/>
      <c r="Y344" s="212"/>
      <c r="Z344" s="212"/>
      <c r="AA344" s="218"/>
      <c r="AT344" s="219" t="s">
        <v>168</v>
      </c>
      <c r="AU344" s="219" t="s">
        <v>114</v>
      </c>
      <c r="AV344" s="216" t="s">
        <v>83</v>
      </c>
      <c r="AW344" s="216" t="s">
        <v>33</v>
      </c>
      <c r="AX344" s="216" t="s">
        <v>75</v>
      </c>
      <c r="AY344" s="219" t="s">
        <v>160</v>
      </c>
    </row>
    <row r="345" spans="2:51" s="225" customFormat="1" ht="20.5" customHeight="1">
      <c r="B345" s="220"/>
      <c r="C345" s="395"/>
      <c r="D345" s="395"/>
      <c r="E345" s="396" t="s">
        <v>5</v>
      </c>
      <c r="F345" s="397" t="s">
        <v>1211</v>
      </c>
      <c r="G345" s="398"/>
      <c r="H345" s="398"/>
      <c r="I345" s="398"/>
      <c r="J345" s="395"/>
      <c r="K345" s="399">
        <v>1.609</v>
      </c>
      <c r="L345" s="221"/>
      <c r="M345" s="221"/>
      <c r="N345" s="221"/>
      <c r="O345" s="221"/>
      <c r="P345" s="221"/>
      <c r="Q345" s="221"/>
      <c r="R345" s="224"/>
      <c r="T345" s="226"/>
      <c r="U345" s="221"/>
      <c r="V345" s="221"/>
      <c r="W345" s="221"/>
      <c r="X345" s="221"/>
      <c r="Y345" s="221"/>
      <c r="Z345" s="221"/>
      <c r="AA345" s="227"/>
      <c r="AT345" s="228" t="s">
        <v>168</v>
      </c>
      <c r="AU345" s="228" t="s">
        <v>114</v>
      </c>
      <c r="AV345" s="225" t="s">
        <v>114</v>
      </c>
      <c r="AW345" s="225" t="s">
        <v>33</v>
      </c>
      <c r="AX345" s="225" t="s">
        <v>75</v>
      </c>
      <c r="AY345" s="228" t="s">
        <v>160</v>
      </c>
    </row>
    <row r="346" spans="2:51" s="216" customFormat="1" ht="20.5" customHeight="1">
      <c r="B346" s="211"/>
      <c r="C346" s="388"/>
      <c r="D346" s="388"/>
      <c r="E346" s="389" t="s">
        <v>5</v>
      </c>
      <c r="F346" s="393" t="s">
        <v>1133</v>
      </c>
      <c r="G346" s="394"/>
      <c r="H346" s="394"/>
      <c r="I346" s="394"/>
      <c r="J346" s="388"/>
      <c r="K346" s="392" t="s">
        <v>5</v>
      </c>
      <c r="L346" s="212"/>
      <c r="M346" s="212"/>
      <c r="N346" s="212"/>
      <c r="O346" s="212"/>
      <c r="P346" s="212"/>
      <c r="Q346" s="212"/>
      <c r="R346" s="215"/>
      <c r="T346" s="217"/>
      <c r="U346" s="212"/>
      <c r="V346" s="212"/>
      <c r="W346" s="212"/>
      <c r="X346" s="212"/>
      <c r="Y346" s="212"/>
      <c r="Z346" s="212"/>
      <c r="AA346" s="218"/>
      <c r="AT346" s="219" t="s">
        <v>168</v>
      </c>
      <c r="AU346" s="219" t="s">
        <v>114</v>
      </c>
      <c r="AV346" s="216" t="s">
        <v>83</v>
      </c>
      <c r="AW346" s="216" t="s">
        <v>33</v>
      </c>
      <c r="AX346" s="216" t="s">
        <v>75</v>
      </c>
      <c r="AY346" s="219" t="s">
        <v>160</v>
      </c>
    </row>
    <row r="347" spans="2:51" s="225" customFormat="1" ht="20.5" customHeight="1">
      <c r="B347" s="220"/>
      <c r="C347" s="395"/>
      <c r="D347" s="395"/>
      <c r="E347" s="396" t="s">
        <v>5</v>
      </c>
      <c r="F347" s="397" t="s">
        <v>1212</v>
      </c>
      <c r="G347" s="398"/>
      <c r="H347" s="398"/>
      <c r="I347" s="398"/>
      <c r="J347" s="395"/>
      <c r="K347" s="399">
        <v>4.039</v>
      </c>
      <c r="L347" s="221"/>
      <c r="M347" s="221"/>
      <c r="N347" s="221"/>
      <c r="O347" s="221"/>
      <c r="P347" s="221"/>
      <c r="Q347" s="221"/>
      <c r="R347" s="224"/>
      <c r="T347" s="226"/>
      <c r="U347" s="221"/>
      <c r="V347" s="221"/>
      <c r="W347" s="221"/>
      <c r="X347" s="221"/>
      <c r="Y347" s="221"/>
      <c r="Z347" s="221"/>
      <c r="AA347" s="227"/>
      <c r="AT347" s="228" t="s">
        <v>168</v>
      </c>
      <c r="AU347" s="228" t="s">
        <v>114</v>
      </c>
      <c r="AV347" s="225" t="s">
        <v>114</v>
      </c>
      <c r="AW347" s="225" t="s">
        <v>33</v>
      </c>
      <c r="AX347" s="225" t="s">
        <v>75</v>
      </c>
      <c r="AY347" s="228" t="s">
        <v>160</v>
      </c>
    </row>
    <row r="348" spans="2:51" s="243" customFormat="1" ht="20.5" customHeight="1">
      <c r="B348" s="238"/>
      <c r="C348" s="405"/>
      <c r="D348" s="405"/>
      <c r="E348" s="406" t="s">
        <v>5</v>
      </c>
      <c r="F348" s="407" t="s">
        <v>197</v>
      </c>
      <c r="G348" s="408"/>
      <c r="H348" s="408"/>
      <c r="I348" s="408"/>
      <c r="J348" s="405"/>
      <c r="K348" s="409">
        <v>15.397</v>
      </c>
      <c r="L348" s="239"/>
      <c r="M348" s="239"/>
      <c r="N348" s="239"/>
      <c r="O348" s="239"/>
      <c r="P348" s="239"/>
      <c r="Q348" s="239"/>
      <c r="R348" s="242"/>
      <c r="T348" s="244"/>
      <c r="U348" s="239"/>
      <c r="V348" s="239"/>
      <c r="W348" s="239"/>
      <c r="X348" s="239"/>
      <c r="Y348" s="239"/>
      <c r="Z348" s="239"/>
      <c r="AA348" s="245"/>
      <c r="AT348" s="246" t="s">
        <v>168</v>
      </c>
      <c r="AU348" s="246" t="s">
        <v>114</v>
      </c>
      <c r="AV348" s="243" t="s">
        <v>175</v>
      </c>
      <c r="AW348" s="243" t="s">
        <v>33</v>
      </c>
      <c r="AX348" s="243" t="s">
        <v>75</v>
      </c>
      <c r="AY348" s="246" t="s">
        <v>160</v>
      </c>
    </row>
    <row r="349" spans="2:51" s="216" customFormat="1" ht="20.5" customHeight="1">
      <c r="B349" s="211"/>
      <c r="C349" s="388"/>
      <c r="D349" s="388"/>
      <c r="E349" s="389" t="s">
        <v>5</v>
      </c>
      <c r="F349" s="393" t="s">
        <v>786</v>
      </c>
      <c r="G349" s="394"/>
      <c r="H349" s="394"/>
      <c r="I349" s="394"/>
      <c r="J349" s="388"/>
      <c r="K349" s="392" t="s">
        <v>5</v>
      </c>
      <c r="L349" s="212"/>
      <c r="M349" s="212"/>
      <c r="N349" s="212"/>
      <c r="O349" s="212"/>
      <c r="P349" s="212"/>
      <c r="Q349" s="212"/>
      <c r="R349" s="215"/>
      <c r="T349" s="217"/>
      <c r="U349" s="212"/>
      <c r="V349" s="212"/>
      <c r="W349" s="212"/>
      <c r="X349" s="212"/>
      <c r="Y349" s="212"/>
      <c r="Z349" s="212"/>
      <c r="AA349" s="218"/>
      <c r="AT349" s="219" t="s">
        <v>168</v>
      </c>
      <c r="AU349" s="219" t="s">
        <v>114</v>
      </c>
      <c r="AV349" s="216" t="s">
        <v>83</v>
      </c>
      <c r="AW349" s="216" t="s">
        <v>33</v>
      </c>
      <c r="AX349" s="216" t="s">
        <v>75</v>
      </c>
      <c r="AY349" s="219" t="s">
        <v>160</v>
      </c>
    </row>
    <row r="350" spans="2:51" s="216" customFormat="1" ht="20.5" customHeight="1">
      <c r="B350" s="211"/>
      <c r="C350" s="388"/>
      <c r="D350" s="388"/>
      <c r="E350" s="389" t="s">
        <v>5</v>
      </c>
      <c r="F350" s="393" t="s">
        <v>191</v>
      </c>
      <c r="G350" s="394"/>
      <c r="H350" s="394"/>
      <c r="I350" s="394"/>
      <c r="J350" s="388"/>
      <c r="K350" s="392" t="s">
        <v>5</v>
      </c>
      <c r="L350" s="212"/>
      <c r="M350" s="212"/>
      <c r="N350" s="212"/>
      <c r="O350" s="212"/>
      <c r="P350" s="212"/>
      <c r="Q350" s="212"/>
      <c r="R350" s="215"/>
      <c r="T350" s="217"/>
      <c r="U350" s="212"/>
      <c r="V350" s="212"/>
      <c r="W350" s="212"/>
      <c r="X350" s="212"/>
      <c r="Y350" s="212"/>
      <c r="Z350" s="212"/>
      <c r="AA350" s="218"/>
      <c r="AT350" s="219" t="s">
        <v>168</v>
      </c>
      <c r="AU350" s="219" t="s">
        <v>114</v>
      </c>
      <c r="AV350" s="216" t="s">
        <v>83</v>
      </c>
      <c r="AW350" s="216" t="s">
        <v>33</v>
      </c>
      <c r="AX350" s="216" t="s">
        <v>75</v>
      </c>
      <c r="AY350" s="219" t="s">
        <v>160</v>
      </c>
    </row>
    <row r="351" spans="2:51" s="216" customFormat="1" ht="20.5" customHeight="1">
      <c r="B351" s="211"/>
      <c r="C351" s="388"/>
      <c r="D351" s="388"/>
      <c r="E351" s="389" t="s">
        <v>5</v>
      </c>
      <c r="F351" s="393" t="s">
        <v>1136</v>
      </c>
      <c r="G351" s="394"/>
      <c r="H351" s="394"/>
      <c r="I351" s="394"/>
      <c r="J351" s="388"/>
      <c r="K351" s="392" t="s">
        <v>5</v>
      </c>
      <c r="L351" s="212"/>
      <c r="M351" s="212"/>
      <c r="N351" s="212"/>
      <c r="O351" s="212"/>
      <c r="P351" s="212"/>
      <c r="Q351" s="212"/>
      <c r="R351" s="215"/>
      <c r="T351" s="217"/>
      <c r="U351" s="212"/>
      <c r="V351" s="212"/>
      <c r="W351" s="212"/>
      <c r="X351" s="212"/>
      <c r="Y351" s="212"/>
      <c r="Z351" s="212"/>
      <c r="AA351" s="218"/>
      <c r="AT351" s="219" t="s">
        <v>168</v>
      </c>
      <c r="AU351" s="219" t="s">
        <v>114</v>
      </c>
      <c r="AV351" s="216" t="s">
        <v>83</v>
      </c>
      <c r="AW351" s="216" t="s">
        <v>33</v>
      </c>
      <c r="AX351" s="216" t="s">
        <v>75</v>
      </c>
      <c r="AY351" s="219" t="s">
        <v>160</v>
      </c>
    </row>
    <row r="352" spans="2:51" s="225" customFormat="1" ht="20.5" customHeight="1">
      <c r="B352" s="220"/>
      <c r="C352" s="395"/>
      <c r="D352" s="395"/>
      <c r="E352" s="396" t="s">
        <v>5</v>
      </c>
      <c r="F352" s="397" t="s">
        <v>1213</v>
      </c>
      <c r="G352" s="398"/>
      <c r="H352" s="398"/>
      <c r="I352" s="398"/>
      <c r="J352" s="395"/>
      <c r="K352" s="399">
        <v>23.985</v>
      </c>
      <c r="L352" s="221"/>
      <c r="M352" s="221"/>
      <c r="N352" s="221"/>
      <c r="O352" s="221"/>
      <c r="P352" s="221"/>
      <c r="Q352" s="221"/>
      <c r="R352" s="224"/>
      <c r="T352" s="226"/>
      <c r="U352" s="221"/>
      <c r="V352" s="221"/>
      <c r="W352" s="221"/>
      <c r="X352" s="221"/>
      <c r="Y352" s="221"/>
      <c r="Z352" s="221"/>
      <c r="AA352" s="227"/>
      <c r="AT352" s="228" t="s">
        <v>168</v>
      </c>
      <c r="AU352" s="228" t="s">
        <v>114</v>
      </c>
      <c r="AV352" s="225" t="s">
        <v>114</v>
      </c>
      <c r="AW352" s="225" t="s">
        <v>33</v>
      </c>
      <c r="AX352" s="225" t="s">
        <v>75</v>
      </c>
      <c r="AY352" s="228" t="s">
        <v>160</v>
      </c>
    </row>
    <row r="353" spans="2:51" s="216" customFormat="1" ht="20.5" customHeight="1">
      <c r="B353" s="211"/>
      <c r="C353" s="388"/>
      <c r="D353" s="388"/>
      <c r="E353" s="389" t="s">
        <v>5</v>
      </c>
      <c r="F353" s="393" t="s">
        <v>611</v>
      </c>
      <c r="G353" s="394"/>
      <c r="H353" s="394"/>
      <c r="I353" s="394"/>
      <c r="J353" s="388"/>
      <c r="K353" s="392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25" customFormat="1" ht="20.5" customHeight="1">
      <c r="B354" s="220"/>
      <c r="C354" s="395"/>
      <c r="D354" s="395"/>
      <c r="E354" s="396" t="s">
        <v>5</v>
      </c>
      <c r="F354" s="397" t="s">
        <v>1214</v>
      </c>
      <c r="G354" s="398"/>
      <c r="H354" s="398"/>
      <c r="I354" s="398"/>
      <c r="J354" s="395"/>
      <c r="K354" s="399">
        <v>82.802</v>
      </c>
      <c r="L354" s="221"/>
      <c r="M354" s="221"/>
      <c r="N354" s="221"/>
      <c r="O354" s="221"/>
      <c r="P354" s="221"/>
      <c r="Q354" s="221"/>
      <c r="R354" s="224"/>
      <c r="T354" s="226"/>
      <c r="U354" s="221"/>
      <c r="V354" s="221"/>
      <c r="W354" s="221"/>
      <c r="X354" s="221"/>
      <c r="Y354" s="221"/>
      <c r="Z354" s="221"/>
      <c r="AA354" s="227"/>
      <c r="AT354" s="228" t="s">
        <v>168</v>
      </c>
      <c r="AU354" s="228" t="s">
        <v>114</v>
      </c>
      <c r="AV354" s="225" t="s">
        <v>114</v>
      </c>
      <c r="AW354" s="225" t="s">
        <v>33</v>
      </c>
      <c r="AX354" s="225" t="s">
        <v>75</v>
      </c>
      <c r="AY354" s="228" t="s">
        <v>160</v>
      </c>
    </row>
    <row r="355" spans="2:51" s="216" customFormat="1" ht="20.5" customHeight="1">
      <c r="B355" s="211"/>
      <c r="C355" s="388"/>
      <c r="D355" s="388"/>
      <c r="E355" s="389" t="s">
        <v>5</v>
      </c>
      <c r="F355" s="393" t="s">
        <v>613</v>
      </c>
      <c r="G355" s="394"/>
      <c r="H355" s="394"/>
      <c r="I355" s="394"/>
      <c r="J355" s="388"/>
      <c r="K355" s="392" t="s">
        <v>5</v>
      </c>
      <c r="L355" s="212"/>
      <c r="M355" s="212"/>
      <c r="N355" s="212"/>
      <c r="O355" s="212"/>
      <c r="P355" s="212"/>
      <c r="Q355" s="212"/>
      <c r="R355" s="215"/>
      <c r="T355" s="217"/>
      <c r="U355" s="212"/>
      <c r="V355" s="212"/>
      <c r="W355" s="212"/>
      <c r="X355" s="212"/>
      <c r="Y355" s="212"/>
      <c r="Z355" s="212"/>
      <c r="AA355" s="218"/>
      <c r="AT355" s="219" t="s">
        <v>168</v>
      </c>
      <c r="AU355" s="219" t="s">
        <v>114</v>
      </c>
      <c r="AV355" s="216" t="s">
        <v>83</v>
      </c>
      <c r="AW355" s="216" t="s">
        <v>33</v>
      </c>
      <c r="AX355" s="216" t="s">
        <v>75</v>
      </c>
      <c r="AY355" s="219" t="s">
        <v>160</v>
      </c>
    </row>
    <row r="356" spans="2:51" s="225" customFormat="1" ht="20.5" customHeight="1">
      <c r="B356" s="220"/>
      <c r="C356" s="395"/>
      <c r="D356" s="395"/>
      <c r="E356" s="396" t="s">
        <v>5</v>
      </c>
      <c r="F356" s="397" t="s">
        <v>1215</v>
      </c>
      <c r="G356" s="398"/>
      <c r="H356" s="398"/>
      <c r="I356" s="398"/>
      <c r="J356" s="395"/>
      <c r="K356" s="399">
        <v>50.516</v>
      </c>
      <c r="L356" s="221"/>
      <c r="M356" s="221"/>
      <c r="N356" s="221"/>
      <c r="O356" s="221"/>
      <c r="P356" s="221"/>
      <c r="Q356" s="221"/>
      <c r="R356" s="224"/>
      <c r="T356" s="226"/>
      <c r="U356" s="221"/>
      <c r="V356" s="221"/>
      <c r="W356" s="221"/>
      <c r="X356" s="221"/>
      <c r="Y356" s="221"/>
      <c r="Z356" s="221"/>
      <c r="AA356" s="227"/>
      <c r="AT356" s="228" t="s">
        <v>168</v>
      </c>
      <c r="AU356" s="228" t="s">
        <v>114</v>
      </c>
      <c r="AV356" s="225" t="s">
        <v>114</v>
      </c>
      <c r="AW356" s="225" t="s">
        <v>33</v>
      </c>
      <c r="AX356" s="225" t="s">
        <v>75</v>
      </c>
      <c r="AY356" s="228" t="s">
        <v>160</v>
      </c>
    </row>
    <row r="357" spans="2:51" s="243" customFormat="1" ht="20.5" customHeight="1">
      <c r="B357" s="238"/>
      <c r="C357" s="405"/>
      <c r="D357" s="405"/>
      <c r="E357" s="406" t="s">
        <v>5</v>
      </c>
      <c r="F357" s="407" t="s">
        <v>197</v>
      </c>
      <c r="G357" s="408"/>
      <c r="H357" s="408"/>
      <c r="I357" s="408"/>
      <c r="J357" s="405"/>
      <c r="K357" s="409">
        <v>157.303</v>
      </c>
      <c r="L357" s="239"/>
      <c r="M357" s="239"/>
      <c r="N357" s="239"/>
      <c r="O357" s="239"/>
      <c r="P357" s="239"/>
      <c r="Q357" s="239"/>
      <c r="R357" s="242"/>
      <c r="T357" s="244"/>
      <c r="U357" s="239"/>
      <c r="V357" s="239"/>
      <c r="W357" s="239"/>
      <c r="X357" s="239"/>
      <c r="Y357" s="239"/>
      <c r="Z357" s="239"/>
      <c r="AA357" s="245"/>
      <c r="AT357" s="246" t="s">
        <v>168</v>
      </c>
      <c r="AU357" s="246" t="s">
        <v>114</v>
      </c>
      <c r="AV357" s="243" t="s">
        <v>175</v>
      </c>
      <c r="AW357" s="243" t="s">
        <v>33</v>
      </c>
      <c r="AX357" s="243" t="s">
        <v>75</v>
      </c>
      <c r="AY357" s="246" t="s">
        <v>160</v>
      </c>
    </row>
    <row r="358" spans="2:51" s="234" customFormat="1" ht="20.5" customHeight="1">
      <c r="B358" s="229"/>
      <c r="C358" s="400"/>
      <c r="D358" s="400"/>
      <c r="E358" s="401" t="s">
        <v>5</v>
      </c>
      <c r="F358" s="402" t="s">
        <v>170</v>
      </c>
      <c r="G358" s="403"/>
      <c r="H358" s="403"/>
      <c r="I358" s="403"/>
      <c r="J358" s="400"/>
      <c r="K358" s="404">
        <v>507.368</v>
      </c>
      <c r="L358" s="230"/>
      <c r="M358" s="230"/>
      <c r="N358" s="230"/>
      <c r="O358" s="230"/>
      <c r="P358" s="230"/>
      <c r="Q358" s="230"/>
      <c r="R358" s="233"/>
      <c r="T358" s="235"/>
      <c r="U358" s="230"/>
      <c r="V358" s="230"/>
      <c r="W358" s="230"/>
      <c r="X358" s="230"/>
      <c r="Y358" s="230"/>
      <c r="Z358" s="230"/>
      <c r="AA358" s="236"/>
      <c r="AT358" s="237" t="s">
        <v>168</v>
      </c>
      <c r="AU358" s="237" t="s">
        <v>114</v>
      </c>
      <c r="AV358" s="234" t="s">
        <v>165</v>
      </c>
      <c r="AW358" s="234" t="s">
        <v>33</v>
      </c>
      <c r="AX358" s="234" t="s">
        <v>83</v>
      </c>
      <c r="AY358" s="237" t="s">
        <v>160</v>
      </c>
    </row>
    <row r="359" spans="2:65" s="126" customFormat="1" ht="20.5" customHeight="1">
      <c r="B359" s="127"/>
      <c r="C359" s="412" t="s">
        <v>275</v>
      </c>
      <c r="D359" s="412" t="s">
        <v>237</v>
      </c>
      <c r="E359" s="413" t="s">
        <v>790</v>
      </c>
      <c r="F359" s="414" t="s">
        <v>791</v>
      </c>
      <c r="G359" s="414"/>
      <c r="H359" s="414"/>
      <c r="I359" s="414"/>
      <c r="J359" s="415" t="s">
        <v>240</v>
      </c>
      <c r="K359" s="416">
        <v>686.127</v>
      </c>
      <c r="L359" s="323">
        <v>0</v>
      </c>
      <c r="M359" s="323"/>
      <c r="N359" s="324">
        <f>ROUND(L359*K359,2)</f>
        <v>0</v>
      </c>
      <c r="O359" s="318"/>
      <c r="P359" s="318"/>
      <c r="Q359" s="318"/>
      <c r="R359" s="130"/>
      <c r="T359" s="207" t="s">
        <v>5</v>
      </c>
      <c r="U359" s="208" t="s">
        <v>40</v>
      </c>
      <c r="V359" s="128"/>
      <c r="W359" s="209">
        <f>V359*K359</f>
        <v>0</v>
      </c>
      <c r="X359" s="209">
        <v>1</v>
      </c>
      <c r="Y359" s="209">
        <f>X359*K359</f>
        <v>686.127</v>
      </c>
      <c r="Z359" s="209">
        <v>0</v>
      </c>
      <c r="AA359" s="210">
        <f>Z359*K359</f>
        <v>0</v>
      </c>
      <c r="AR359" s="117" t="s">
        <v>213</v>
      </c>
      <c r="AT359" s="117" t="s">
        <v>237</v>
      </c>
      <c r="AU359" s="117" t="s">
        <v>114</v>
      </c>
      <c r="AY359" s="117" t="s">
        <v>160</v>
      </c>
      <c r="BE359" s="174">
        <f>IF(U359="základní",N359,0)</f>
        <v>0</v>
      </c>
      <c r="BF359" s="174">
        <f>IF(U359="snížená",N359,0)</f>
        <v>0</v>
      </c>
      <c r="BG359" s="174">
        <f>IF(U359="zákl. přenesená",N359,0)</f>
        <v>0</v>
      </c>
      <c r="BH359" s="174">
        <f>IF(U359="sníž. přenesená",N359,0)</f>
        <v>0</v>
      </c>
      <c r="BI359" s="174">
        <f>IF(U359="nulová",N359,0)</f>
        <v>0</v>
      </c>
      <c r="BJ359" s="117" t="s">
        <v>83</v>
      </c>
      <c r="BK359" s="174">
        <f>ROUND(L359*K359,2)</f>
        <v>0</v>
      </c>
      <c r="BL359" s="117" t="s">
        <v>165</v>
      </c>
      <c r="BM359" s="117" t="s">
        <v>1216</v>
      </c>
    </row>
    <row r="360" spans="2:51" s="216" customFormat="1" ht="28.95" customHeight="1">
      <c r="B360" s="211"/>
      <c r="C360" s="388"/>
      <c r="D360" s="388"/>
      <c r="E360" s="389" t="s">
        <v>5</v>
      </c>
      <c r="F360" s="390" t="s">
        <v>742</v>
      </c>
      <c r="G360" s="391"/>
      <c r="H360" s="391"/>
      <c r="I360" s="391"/>
      <c r="J360" s="388"/>
      <c r="K360" s="392" t="s">
        <v>5</v>
      </c>
      <c r="L360" s="212"/>
      <c r="M360" s="212"/>
      <c r="N360" s="212"/>
      <c r="O360" s="212"/>
      <c r="P360" s="212"/>
      <c r="Q360" s="212"/>
      <c r="R360" s="215"/>
      <c r="T360" s="217"/>
      <c r="U360" s="212"/>
      <c r="V360" s="212"/>
      <c r="W360" s="212"/>
      <c r="X360" s="212"/>
      <c r="Y360" s="212"/>
      <c r="Z360" s="212"/>
      <c r="AA360" s="218"/>
      <c r="AT360" s="219" t="s">
        <v>168</v>
      </c>
      <c r="AU360" s="219" t="s">
        <v>114</v>
      </c>
      <c r="AV360" s="216" t="s">
        <v>83</v>
      </c>
      <c r="AW360" s="216" t="s">
        <v>33</v>
      </c>
      <c r="AX360" s="216" t="s">
        <v>75</v>
      </c>
      <c r="AY360" s="219" t="s">
        <v>160</v>
      </c>
    </row>
    <row r="361" spans="2:51" s="216" customFormat="1" ht="20.5" customHeight="1">
      <c r="B361" s="211"/>
      <c r="C361" s="388"/>
      <c r="D361" s="388"/>
      <c r="E361" s="389" t="s">
        <v>5</v>
      </c>
      <c r="F361" s="393" t="s">
        <v>191</v>
      </c>
      <c r="G361" s="394"/>
      <c r="H361" s="394"/>
      <c r="I361" s="394"/>
      <c r="J361" s="388"/>
      <c r="K361" s="392" t="s">
        <v>5</v>
      </c>
      <c r="L361" s="212"/>
      <c r="M361" s="212"/>
      <c r="N361" s="212"/>
      <c r="O361" s="212"/>
      <c r="P361" s="212"/>
      <c r="Q361" s="212"/>
      <c r="R361" s="215"/>
      <c r="T361" s="217"/>
      <c r="U361" s="212"/>
      <c r="V361" s="212"/>
      <c r="W361" s="212"/>
      <c r="X361" s="212"/>
      <c r="Y361" s="212"/>
      <c r="Z361" s="212"/>
      <c r="AA361" s="218"/>
      <c r="AT361" s="219" t="s">
        <v>168</v>
      </c>
      <c r="AU361" s="219" t="s">
        <v>114</v>
      </c>
      <c r="AV361" s="216" t="s">
        <v>83</v>
      </c>
      <c r="AW361" s="216" t="s">
        <v>33</v>
      </c>
      <c r="AX361" s="216" t="s">
        <v>75</v>
      </c>
      <c r="AY361" s="219" t="s">
        <v>160</v>
      </c>
    </row>
    <row r="362" spans="2:51" s="216" customFormat="1" ht="20.5" customHeight="1">
      <c r="B362" s="211"/>
      <c r="C362" s="388"/>
      <c r="D362" s="388"/>
      <c r="E362" s="389" t="s">
        <v>5</v>
      </c>
      <c r="F362" s="393" t="s">
        <v>611</v>
      </c>
      <c r="G362" s="394"/>
      <c r="H362" s="394"/>
      <c r="I362" s="394"/>
      <c r="J362" s="388"/>
      <c r="K362" s="392" t="s">
        <v>5</v>
      </c>
      <c r="L362" s="212"/>
      <c r="M362" s="212"/>
      <c r="N362" s="212"/>
      <c r="O362" s="212"/>
      <c r="P362" s="212"/>
      <c r="Q362" s="212"/>
      <c r="R362" s="215"/>
      <c r="T362" s="217"/>
      <c r="U362" s="212"/>
      <c r="V362" s="212"/>
      <c r="W362" s="212"/>
      <c r="X362" s="212"/>
      <c r="Y362" s="212"/>
      <c r="Z362" s="212"/>
      <c r="AA362" s="218"/>
      <c r="AT362" s="219" t="s">
        <v>168</v>
      </c>
      <c r="AU362" s="219" t="s">
        <v>114</v>
      </c>
      <c r="AV362" s="216" t="s">
        <v>83</v>
      </c>
      <c r="AW362" s="216" t="s">
        <v>33</v>
      </c>
      <c r="AX362" s="216" t="s">
        <v>75</v>
      </c>
      <c r="AY362" s="219" t="s">
        <v>160</v>
      </c>
    </row>
    <row r="363" spans="2:51" s="225" customFormat="1" ht="20.5" customHeight="1">
      <c r="B363" s="220"/>
      <c r="C363" s="395"/>
      <c r="D363" s="395"/>
      <c r="E363" s="396" t="s">
        <v>5</v>
      </c>
      <c r="F363" s="397" t="s">
        <v>1217</v>
      </c>
      <c r="G363" s="398"/>
      <c r="H363" s="398"/>
      <c r="I363" s="398"/>
      <c r="J363" s="395"/>
      <c r="K363" s="399">
        <v>342.608</v>
      </c>
      <c r="L363" s="221"/>
      <c r="M363" s="221"/>
      <c r="N363" s="221"/>
      <c r="O363" s="221"/>
      <c r="P363" s="221"/>
      <c r="Q363" s="221"/>
      <c r="R363" s="224"/>
      <c r="T363" s="226"/>
      <c r="U363" s="221"/>
      <c r="V363" s="221"/>
      <c r="W363" s="221"/>
      <c r="X363" s="221"/>
      <c r="Y363" s="221"/>
      <c r="Z363" s="221"/>
      <c r="AA363" s="227"/>
      <c r="AT363" s="228" t="s">
        <v>168</v>
      </c>
      <c r="AU363" s="228" t="s">
        <v>114</v>
      </c>
      <c r="AV363" s="225" t="s">
        <v>114</v>
      </c>
      <c r="AW363" s="225" t="s">
        <v>33</v>
      </c>
      <c r="AX363" s="225" t="s">
        <v>75</v>
      </c>
      <c r="AY363" s="228" t="s">
        <v>160</v>
      </c>
    </row>
    <row r="364" spans="2:51" s="225" customFormat="1" ht="20.5" customHeight="1">
      <c r="B364" s="220"/>
      <c r="C364" s="395"/>
      <c r="D364" s="395"/>
      <c r="E364" s="396" t="s">
        <v>5</v>
      </c>
      <c r="F364" s="397" t="s">
        <v>1218</v>
      </c>
      <c r="G364" s="398"/>
      <c r="H364" s="398"/>
      <c r="I364" s="398"/>
      <c r="J364" s="395"/>
      <c r="K364" s="399">
        <v>148.494</v>
      </c>
      <c r="L364" s="221"/>
      <c r="M364" s="221"/>
      <c r="N364" s="221"/>
      <c r="O364" s="221"/>
      <c r="P364" s="221"/>
      <c r="Q364" s="221"/>
      <c r="R364" s="224"/>
      <c r="T364" s="226"/>
      <c r="U364" s="221"/>
      <c r="V364" s="221"/>
      <c r="W364" s="221"/>
      <c r="X364" s="221"/>
      <c r="Y364" s="221"/>
      <c r="Z364" s="221"/>
      <c r="AA364" s="227"/>
      <c r="AT364" s="228" t="s">
        <v>168</v>
      </c>
      <c r="AU364" s="228" t="s">
        <v>114</v>
      </c>
      <c r="AV364" s="225" t="s">
        <v>114</v>
      </c>
      <c r="AW364" s="225" t="s">
        <v>33</v>
      </c>
      <c r="AX364" s="225" t="s">
        <v>75</v>
      </c>
      <c r="AY364" s="228" t="s">
        <v>160</v>
      </c>
    </row>
    <row r="365" spans="2:51" s="225" customFormat="1" ht="20.5" customHeight="1">
      <c r="B365" s="220"/>
      <c r="C365" s="395"/>
      <c r="D365" s="395"/>
      <c r="E365" s="396" t="s">
        <v>5</v>
      </c>
      <c r="F365" s="397" t="s">
        <v>1219</v>
      </c>
      <c r="G365" s="398"/>
      <c r="H365" s="398"/>
      <c r="I365" s="398"/>
      <c r="J365" s="395"/>
      <c r="K365" s="399">
        <v>82.996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114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16" customFormat="1" ht="20.5" customHeight="1">
      <c r="B366" s="211"/>
      <c r="C366" s="388"/>
      <c r="D366" s="388"/>
      <c r="E366" s="389" t="s">
        <v>5</v>
      </c>
      <c r="F366" s="393" t="s">
        <v>1187</v>
      </c>
      <c r="G366" s="394"/>
      <c r="H366" s="394"/>
      <c r="I366" s="394"/>
      <c r="J366" s="388"/>
      <c r="K366" s="392" t="s">
        <v>5</v>
      </c>
      <c r="L366" s="212"/>
      <c r="M366" s="212"/>
      <c r="N366" s="212"/>
      <c r="O366" s="212"/>
      <c r="P366" s="212"/>
      <c r="Q366" s="212"/>
      <c r="R366" s="215"/>
      <c r="T366" s="217"/>
      <c r="U366" s="212"/>
      <c r="V366" s="212"/>
      <c r="W366" s="212"/>
      <c r="X366" s="212"/>
      <c r="Y366" s="212"/>
      <c r="Z366" s="212"/>
      <c r="AA366" s="218"/>
      <c r="AT366" s="219" t="s">
        <v>168</v>
      </c>
      <c r="AU366" s="219" t="s">
        <v>114</v>
      </c>
      <c r="AV366" s="216" t="s">
        <v>83</v>
      </c>
      <c r="AW366" s="216" t="s">
        <v>33</v>
      </c>
      <c r="AX366" s="216" t="s">
        <v>75</v>
      </c>
      <c r="AY366" s="219" t="s">
        <v>160</v>
      </c>
    </row>
    <row r="367" spans="2:51" s="216" customFormat="1" ht="20.5" customHeight="1">
      <c r="B367" s="211"/>
      <c r="C367" s="388"/>
      <c r="D367" s="388"/>
      <c r="E367" s="389" t="s">
        <v>5</v>
      </c>
      <c r="F367" s="393" t="s">
        <v>1188</v>
      </c>
      <c r="G367" s="394"/>
      <c r="H367" s="394"/>
      <c r="I367" s="394"/>
      <c r="J367" s="388"/>
      <c r="K367" s="392" t="s">
        <v>5</v>
      </c>
      <c r="L367" s="212"/>
      <c r="M367" s="212"/>
      <c r="N367" s="212"/>
      <c r="O367" s="212"/>
      <c r="P367" s="212"/>
      <c r="Q367" s="212"/>
      <c r="R367" s="215"/>
      <c r="T367" s="217"/>
      <c r="U367" s="212"/>
      <c r="V367" s="212"/>
      <c r="W367" s="212"/>
      <c r="X367" s="212"/>
      <c r="Y367" s="212"/>
      <c r="Z367" s="212"/>
      <c r="AA367" s="218"/>
      <c r="AT367" s="219" t="s">
        <v>168</v>
      </c>
      <c r="AU367" s="219" t="s">
        <v>114</v>
      </c>
      <c r="AV367" s="216" t="s">
        <v>83</v>
      </c>
      <c r="AW367" s="216" t="s">
        <v>33</v>
      </c>
      <c r="AX367" s="216" t="s">
        <v>75</v>
      </c>
      <c r="AY367" s="219" t="s">
        <v>160</v>
      </c>
    </row>
    <row r="368" spans="2:51" s="225" customFormat="1" ht="20.5" customHeight="1">
      <c r="B368" s="220"/>
      <c r="C368" s="395"/>
      <c r="D368" s="395"/>
      <c r="E368" s="396" t="s">
        <v>5</v>
      </c>
      <c r="F368" s="397" t="s">
        <v>1220</v>
      </c>
      <c r="G368" s="398"/>
      <c r="H368" s="398"/>
      <c r="I368" s="398"/>
      <c r="J368" s="395"/>
      <c r="K368" s="399">
        <v>-1.892</v>
      </c>
      <c r="L368" s="221"/>
      <c r="M368" s="221"/>
      <c r="N368" s="221"/>
      <c r="O368" s="221"/>
      <c r="P368" s="221"/>
      <c r="Q368" s="221"/>
      <c r="R368" s="224"/>
      <c r="T368" s="226"/>
      <c r="U368" s="221"/>
      <c r="V368" s="221"/>
      <c r="W368" s="221"/>
      <c r="X368" s="221"/>
      <c r="Y368" s="221"/>
      <c r="Z368" s="221"/>
      <c r="AA368" s="227"/>
      <c r="AT368" s="228" t="s">
        <v>168</v>
      </c>
      <c r="AU368" s="228" t="s">
        <v>114</v>
      </c>
      <c r="AV368" s="225" t="s">
        <v>114</v>
      </c>
      <c r="AW368" s="225" t="s">
        <v>33</v>
      </c>
      <c r="AX368" s="225" t="s">
        <v>75</v>
      </c>
      <c r="AY368" s="228" t="s">
        <v>160</v>
      </c>
    </row>
    <row r="369" spans="2:51" s="216" customFormat="1" ht="20.5" customHeight="1">
      <c r="B369" s="211"/>
      <c r="C369" s="388"/>
      <c r="D369" s="388"/>
      <c r="E369" s="389" t="s">
        <v>5</v>
      </c>
      <c r="F369" s="393" t="s">
        <v>1190</v>
      </c>
      <c r="G369" s="394"/>
      <c r="H369" s="394"/>
      <c r="I369" s="394"/>
      <c r="J369" s="388"/>
      <c r="K369" s="392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25" customFormat="1" ht="20.5" customHeight="1">
      <c r="B370" s="220"/>
      <c r="C370" s="395"/>
      <c r="D370" s="395"/>
      <c r="E370" s="396" t="s">
        <v>5</v>
      </c>
      <c r="F370" s="397" t="s">
        <v>1221</v>
      </c>
      <c r="G370" s="398"/>
      <c r="H370" s="398"/>
      <c r="I370" s="398"/>
      <c r="J370" s="395"/>
      <c r="K370" s="399">
        <v>-0.681</v>
      </c>
      <c r="L370" s="221"/>
      <c r="M370" s="221"/>
      <c r="N370" s="221"/>
      <c r="O370" s="221"/>
      <c r="P370" s="221"/>
      <c r="Q370" s="221"/>
      <c r="R370" s="224"/>
      <c r="T370" s="226"/>
      <c r="U370" s="221"/>
      <c r="V370" s="221"/>
      <c r="W370" s="221"/>
      <c r="X370" s="221"/>
      <c r="Y370" s="221"/>
      <c r="Z370" s="221"/>
      <c r="AA370" s="227"/>
      <c r="AT370" s="228" t="s">
        <v>168</v>
      </c>
      <c r="AU370" s="228" t="s">
        <v>114</v>
      </c>
      <c r="AV370" s="225" t="s">
        <v>114</v>
      </c>
      <c r="AW370" s="225" t="s">
        <v>33</v>
      </c>
      <c r="AX370" s="225" t="s">
        <v>75</v>
      </c>
      <c r="AY370" s="228" t="s">
        <v>160</v>
      </c>
    </row>
    <row r="371" spans="2:51" s="216" customFormat="1" ht="20.5" customHeight="1">
      <c r="B371" s="211"/>
      <c r="C371" s="388"/>
      <c r="D371" s="388"/>
      <c r="E371" s="389" t="s">
        <v>5</v>
      </c>
      <c r="F371" s="393" t="s">
        <v>1192</v>
      </c>
      <c r="G371" s="394"/>
      <c r="H371" s="394"/>
      <c r="I371" s="394"/>
      <c r="J371" s="388"/>
      <c r="K371" s="392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395"/>
      <c r="D372" s="395"/>
      <c r="E372" s="396" t="s">
        <v>5</v>
      </c>
      <c r="F372" s="397" t="s">
        <v>1222</v>
      </c>
      <c r="G372" s="398"/>
      <c r="H372" s="398"/>
      <c r="I372" s="398"/>
      <c r="J372" s="395"/>
      <c r="K372" s="399">
        <v>-5.57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16" customFormat="1" ht="20.5" customHeight="1">
      <c r="B373" s="211"/>
      <c r="C373" s="388"/>
      <c r="D373" s="388"/>
      <c r="E373" s="389" t="s">
        <v>5</v>
      </c>
      <c r="F373" s="393" t="s">
        <v>1194</v>
      </c>
      <c r="G373" s="394"/>
      <c r="H373" s="394"/>
      <c r="I373" s="394"/>
      <c r="J373" s="388"/>
      <c r="K373" s="392" t="s">
        <v>5</v>
      </c>
      <c r="L373" s="212"/>
      <c r="M373" s="212"/>
      <c r="N373" s="212"/>
      <c r="O373" s="212"/>
      <c r="P373" s="212"/>
      <c r="Q373" s="212"/>
      <c r="R373" s="215"/>
      <c r="T373" s="217"/>
      <c r="U373" s="212"/>
      <c r="V373" s="212"/>
      <c r="W373" s="212"/>
      <c r="X373" s="212"/>
      <c r="Y373" s="212"/>
      <c r="Z373" s="212"/>
      <c r="AA373" s="218"/>
      <c r="AT373" s="219" t="s">
        <v>168</v>
      </c>
      <c r="AU373" s="219" t="s">
        <v>114</v>
      </c>
      <c r="AV373" s="216" t="s">
        <v>83</v>
      </c>
      <c r="AW373" s="216" t="s">
        <v>33</v>
      </c>
      <c r="AX373" s="216" t="s">
        <v>75</v>
      </c>
      <c r="AY373" s="219" t="s">
        <v>160</v>
      </c>
    </row>
    <row r="374" spans="2:51" s="225" customFormat="1" ht="20.5" customHeight="1">
      <c r="B374" s="220"/>
      <c r="C374" s="395"/>
      <c r="D374" s="395"/>
      <c r="E374" s="396" t="s">
        <v>5</v>
      </c>
      <c r="F374" s="397" t="s">
        <v>1223</v>
      </c>
      <c r="G374" s="398"/>
      <c r="H374" s="398"/>
      <c r="I374" s="398"/>
      <c r="J374" s="395"/>
      <c r="K374" s="399">
        <v>-5.601</v>
      </c>
      <c r="L374" s="221"/>
      <c r="M374" s="221"/>
      <c r="N374" s="221"/>
      <c r="O374" s="221"/>
      <c r="P374" s="221"/>
      <c r="Q374" s="221"/>
      <c r="R374" s="224"/>
      <c r="T374" s="226"/>
      <c r="U374" s="221"/>
      <c r="V374" s="221"/>
      <c r="W374" s="221"/>
      <c r="X374" s="221"/>
      <c r="Y374" s="221"/>
      <c r="Z374" s="221"/>
      <c r="AA374" s="227"/>
      <c r="AT374" s="228" t="s">
        <v>168</v>
      </c>
      <c r="AU374" s="228" t="s">
        <v>114</v>
      </c>
      <c r="AV374" s="225" t="s">
        <v>114</v>
      </c>
      <c r="AW374" s="225" t="s">
        <v>33</v>
      </c>
      <c r="AX374" s="225" t="s">
        <v>75</v>
      </c>
      <c r="AY374" s="228" t="s">
        <v>160</v>
      </c>
    </row>
    <row r="375" spans="2:51" s="216" customFormat="1" ht="20.5" customHeight="1">
      <c r="B375" s="211"/>
      <c r="C375" s="388"/>
      <c r="D375" s="388"/>
      <c r="E375" s="389" t="s">
        <v>5</v>
      </c>
      <c r="F375" s="393" t="s">
        <v>1196</v>
      </c>
      <c r="G375" s="394"/>
      <c r="H375" s="394"/>
      <c r="I375" s="394"/>
      <c r="J375" s="388"/>
      <c r="K375" s="392" t="s">
        <v>5</v>
      </c>
      <c r="L375" s="212"/>
      <c r="M375" s="212"/>
      <c r="N375" s="212"/>
      <c r="O375" s="212"/>
      <c r="P375" s="212"/>
      <c r="Q375" s="212"/>
      <c r="R375" s="215"/>
      <c r="T375" s="217"/>
      <c r="U375" s="212"/>
      <c r="V375" s="212"/>
      <c r="W375" s="212"/>
      <c r="X375" s="212"/>
      <c r="Y375" s="212"/>
      <c r="Z375" s="212"/>
      <c r="AA375" s="218"/>
      <c r="AT375" s="219" t="s">
        <v>168</v>
      </c>
      <c r="AU375" s="219" t="s">
        <v>114</v>
      </c>
      <c r="AV375" s="216" t="s">
        <v>83</v>
      </c>
      <c r="AW375" s="216" t="s">
        <v>33</v>
      </c>
      <c r="AX375" s="216" t="s">
        <v>75</v>
      </c>
      <c r="AY375" s="219" t="s">
        <v>160</v>
      </c>
    </row>
    <row r="376" spans="2:51" s="225" customFormat="1" ht="20.5" customHeight="1">
      <c r="B376" s="220"/>
      <c r="C376" s="395"/>
      <c r="D376" s="395"/>
      <c r="E376" s="396" t="s">
        <v>5</v>
      </c>
      <c r="F376" s="397" t="s">
        <v>1224</v>
      </c>
      <c r="G376" s="398"/>
      <c r="H376" s="398"/>
      <c r="I376" s="398"/>
      <c r="J376" s="395"/>
      <c r="K376" s="399">
        <v>-1.291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16" customFormat="1" ht="20.5" customHeight="1">
      <c r="B377" s="211"/>
      <c r="C377" s="388"/>
      <c r="D377" s="388"/>
      <c r="E377" s="389" t="s">
        <v>5</v>
      </c>
      <c r="F377" s="393" t="s">
        <v>1198</v>
      </c>
      <c r="G377" s="394"/>
      <c r="H377" s="394"/>
      <c r="I377" s="394"/>
      <c r="J377" s="388"/>
      <c r="K377" s="392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395"/>
      <c r="D378" s="395"/>
      <c r="E378" s="396" t="s">
        <v>5</v>
      </c>
      <c r="F378" s="397" t="s">
        <v>1225</v>
      </c>
      <c r="G378" s="398"/>
      <c r="H378" s="398"/>
      <c r="I378" s="398"/>
      <c r="J378" s="395"/>
      <c r="K378" s="399">
        <v>-3.539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16" customFormat="1" ht="20.5" customHeight="1">
      <c r="B379" s="211"/>
      <c r="C379" s="388"/>
      <c r="D379" s="388"/>
      <c r="E379" s="389" t="s">
        <v>5</v>
      </c>
      <c r="F379" s="393" t="s">
        <v>1200</v>
      </c>
      <c r="G379" s="394"/>
      <c r="H379" s="394"/>
      <c r="I379" s="394"/>
      <c r="J379" s="388"/>
      <c r="K379" s="392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395"/>
      <c r="D380" s="395"/>
      <c r="E380" s="396" t="s">
        <v>5</v>
      </c>
      <c r="F380" s="397" t="s">
        <v>1226</v>
      </c>
      <c r="G380" s="398"/>
      <c r="H380" s="398"/>
      <c r="I380" s="398"/>
      <c r="J380" s="395"/>
      <c r="K380" s="399">
        <v>-0.055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43" customFormat="1" ht="20.5" customHeight="1">
      <c r="B381" s="238"/>
      <c r="C381" s="405"/>
      <c r="D381" s="405"/>
      <c r="E381" s="406" t="s">
        <v>5</v>
      </c>
      <c r="F381" s="407" t="s">
        <v>197</v>
      </c>
      <c r="G381" s="408"/>
      <c r="H381" s="408"/>
      <c r="I381" s="408"/>
      <c r="J381" s="405"/>
      <c r="K381" s="409">
        <v>555.469</v>
      </c>
      <c r="L381" s="239"/>
      <c r="M381" s="239"/>
      <c r="N381" s="239"/>
      <c r="O381" s="239"/>
      <c r="P381" s="239"/>
      <c r="Q381" s="239"/>
      <c r="R381" s="242"/>
      <c r="T381" s="244"/>
      <c r="U381" s="239"/>
      <c r="V381" s="239"/>
      <c r="W381" s="239"/>
      <c r="X381" s="239"/>
      <c r="Y381" s="239"/>
      <c r="Z381" s="239"/>
      <c r="AA381" s="245"/>
      <c r="AT381" s="246" t="s">
        <v>168</v>
      </c>
      <c r="AU381" s="246" t="s">
        <v>114</v>
      </c>
      <c r="AV381" s="243" t="s">
        <v>175</v>
      </c>
      <c r="AW381" s="243" t="s">
        <v>33</v>
      </c>
      <c r="AX381" s="243" t="s">
        <v>75</v>
      </c>
      <c r="AY381" s="246" t="s">
        <v>160</v>
      </c>
    </row>
    <row r="382" spans="2:51" s="216" customFormat="1" ht="20.5" customHeight="1">
      <c r="B382" s="211"/>
      <c r="C382" s="388"/>
      <c r="D382" s="388"/>
      <c r="E382" s="389" t="s">
        <v>5</v>
      </c>
      <c r="F382" s="393" t="s">
        <v>211</v>
      </c>
      <c r="G382" s="394"/>
      <c r="H382" s="394"/>
      <c r="I382" s="394"/>
      <c r="J382" s="388"/>
      <c r="K382" s="392" t="s">
        <v>5</v>
      </c>
      <c r="L382" s="212"/>
      <c r="M382" s="212"/>
      <c r="N382" s="212"/>
      <c r="O382" s="212"/>
      <c r="P382" s="212"/>
      <c r="Q382" s="212"/>
      <c r="R382" s="215"/>
      <c r="T382" s="217"/>
      <c r="U382" s="212"/>
      <c r="V382" s="212"/>
      <c r="W382" s="212"/>
      <c r="X382" s="212"/>
      <c r="Y382" s="212"/>
      <c r="Z382" s="212"/>
      <c r="AA382" s="218"/>
      <c r="AT382" s="219" t="s">
        <v>168</v>
      </c>
      <c r="AU382" s="219" t="s">
        <v>114</v>
      </c>
      <c r="AV382" s="216" t="s">
        <v>83</v>
      </c>
      <c r="AW382" s="216" t="s">
        <v>33</v>
      </c>
      <c r="AX382" s="216" t="s">
        <v>75</v>
      </c>
      <c r="AY382" s="219" t="s">
        <v>160</v>
      </c>
    </row>
    <row r="383" spans="2:51" s="216" customFormat="1" ht="20.5" customHeight="1">
      <c r="B383" s="211"/>
      <c r="C383" s="388"/>
      <c r="D383" s="388"/>
      <c r="E383" s="389" t="s">
        <v>5</v>
      </c>
      <c r="F383" s="393" t="s">
        <v>1143</v>
      </c>
      <c r="G383" s="394"/>
      <c r="H383" s="394"/>
      <c r="I383" s="394"/>
      <c r="J383" s="388"/>
      <c r="K383" s="392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395"/>
      <c r="D384" s="395"/>
      <c r="E384" s="396" t="s">
        <v>5</v>
      </c>
      <c r="F384" s="397" t="s">
        <v>1227</v>
      </c>
      <c r="G384" s="398"/>
      <c r="H384" s="398"/>
      <c r="I384" s="398"/>
      <c r="J384" s="395"/>
      <c r="K384" s="399">
        <v>100.979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388"/>
      <c r="D385" s="388"/>
      <c r="E385" s="389" t="s">
        <v>5</v>
      </c>
      <c r="F385" s="393" t="s">
        <v>1203</v>
      </c>
      <c r="G385" s="394"/>
      <c r="H385" s="394"/>
      <c r="I385" s="394"/>
      <c r="J385" s="388"/>
      <c r="K385" s="392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395"/>
      <c r="D386" s="395"/>
      <c r="E386" s="396" t="s">
        <v>5</v>
      </c>
      <c r="F386" s="397" t="s">
        <v>1228</v>
      </c>
      <c r="G386" s="398"/>
      <c r="H386" s="398"/>
      <c r="I386" s="398"/>
      <c r="J386" s="395"/>
      <c r="K386" s="399">
        <v>-0.499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43" customFormat="1" ht="20.5" customHeight="1">
      <c r="B387" s="238"/>
      <c r="C387" s="405"/>
      <c r="D387" s="405"/>
      <c r="E387" s="406" t="s">
        <v>5</v>
      </c>
      <c r="F387" s="407" t="s">
        <v>197</v>
      </c>
      <c r="G387" s="408"/>
      <c r="H387" s="408"/>
      <c r="I387" s="408"/>
      <c r="J387" s="405"/>
      <c r="K387" s="409">
        <v>100.48</v>
      </c>
      <c r="L387" s="239"/>
      <c r="M387" s="239"/>
      <c r="N387" s="239"/>
      <c r="O387" s="239"/>
      <c r="P387" s="239"/>
      <c r="Q387" s="239"/>
      <c r="R387" s="242"/>
      <c r="T387" s="244"/>
      <c r="U387" s="239"/>
      <c r="V387" s="239"/>
      <c r="W387" s="239"/>
      <c r="X387" s="239"/>
      <c r="Y387" s="239"/>
      <c r="Z387" s="239"/>
      <c r="AA387" s="245"/>
      <c r="AT387" s="246" t="s">
        <v>168</v>
      </c>
      <c r="AU387" s="246" t="s">
        <v>114</v>
      </c>
      <c r="AV387" s="243" t="s">
        <v>175</v>
      </c>
      <c r="AW387" s="243" t="s">
        <v>33</v>
      </c>
      <c r="AX387" s="243" t="s">
        <v>75</v>
      </c>
      <c r="AY387" s="246" t="s">
        <v>160</v>
      </c>
    </row>
    <row r="388" spans="2:51" s="216" customFormat="1" ht="20.5" customHeight="1">
      <c r="B388" s="211"/>
      <c r="C388" s="388"/>
      <c r="D388" s="388"/>
      <c r="E388" s="389" t="s">
        <v>5</v>
      </c>
      <c r="F388" s="393" t="s">
        <v>619</v>
      </c>
      <c r="G388" s="394"/>
      <c r="H388" s="394"/>
      <c r="I388" s="394"/>
      <c r="J388" s="388"/>
      <c r="K388" s="392" t="s">
        <v>5</v>
      </c>
      <c r="L388" s="212"/>
      <c r="M388" s="212"/>
      <c r="N388" s="212"/>
      <c r="O388" s="212"/>
      <c r="P388" s="212"/>
      <c r="Q388" s="212"/>
      <c r="R388" s="215"/>
      <c r="T388" s="217"/>
      <c r="U388" s="212"/>
      <c r="V388" s="212"/>
      <c r="W388" s="212"/>
      <c r="X388" s="212"/>
      <c r="Y388" s="212"/>
      <c r="Z388" s="212"/>
      <c r="AA388" s="218"/>
      <c r="AT388" s="219" t="s">
        <v>168</v>
      </c>
      <c r="AU388" s="219" t="s">
        <v>114</v>
      </c>
      <c r="AV388" s="216" t="s">
        <v>83</v>
      </c>
      <c r="AW388" s="216" t="s">
        <v>33</v>
      </c>
      <c r="AX388" s="216" t="s">
        <v>75</v>
      </c>
      <c r="AY388" s="219" t="s">
        <v>160</v>
      </c>
    </row>
    <row r="389" spans="2:51" s="216" customFormat="1" ht="20.5" customHeight="1">
      <c r="B389" s="211"/>
      <c r="C389" s="388"/>
      <c r="D389" s="388"/>
      <c r="E389" s="389" t="s">
        <v>5</v>
      </c>
      <c r="F389" s="393" t="s">
        <v>1119</v>
      </c>
      <c r="G389" s="394"/>
      <c r="H389" s="394"/>
      <c r="I389" s="394"/>
      <c r="J389" s="388"/>
      <c r="K389" s="392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395"/>
      <c r="D390" s="395"/>
      <c r="E390" s="396" t="s">
        <v>5</v>
      </c>
      <c r="F390" s="397" t="s">
        <v>1229</v>
      </c>
      <c r="G390" s="398"/>
      <c r="H390" s="398"/>
      <c r="I390" s="398"/>
      <c r="J390" s="395"/>
      <c r="K390" s="399">
        <v>6.861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388"/>
      <c r="D391" s="388"/>
      <c r="E391" s="389" t="s">
        <v>5</v>
      </c>
      <c r="F391" s="393" t="s">
        <v>1121</v>
      </c>
      <c r="G391" s="394"/>
      <c r="H391" s="394"/>
      <c r="I391" s="394"/>
      <c r="J391" s="388"/>
      <c r="K391" s="392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395"/>
      <c r="D392" s="395"/>
      <c r="E392" s="396" t="s">
        <v>5</v>
      </c>
      <c r="F392" s="397" t="s">
        <v>1230</v>
      </c>
      <c r="G392" s="398"/>
      <c r="H392" s="398"/>
      <c r="I392" s="398"/>
      <c r="J392" s="395"/>
      <c r="K392" s="399">
        <v>4.742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388"/>
      <c r="D393" s="388"/>
      <c r="E393" s="389" t="s">
        <v>5</v>
      </c>
      <c r="F393" s="393" t="s">
        <v>1123</v>
      </c>
      <c r="G393" s="394"/>
      <c r="H393" s="394"/>
      <c r="I393" s="394"/>
      <c r="J393" s="388"/>
      <c r="K393" s="392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395"/>
      <c r="D394" s="395"/>
      <c r="E394" s="396" t="s">
        <v>5</v>
      </c>
      <c r="F394" s="397" t="s">
        <v>1231</v>
      </c>
      <c r="G394" s="398"/>
      <c r="H394" s="398"/>
      <c r="I394" s="398"/>
      <c r="J394" s="395"/>
      <c r="K394" s="399">
        <v>2.308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388"/>
      <c r="D395" s="388"/>
      <c r="E395" s="389" t="s">
        <v>5</v>
      </c>
      <c r="F395" s="393" t="s">
        <v>1125</v>
      </c>
      <c r="G395" s="394"/>
      <c r="H395" s="394"/>
      <c r="I395" s="394"/>
      <c r="J395" s="388"/>
      <c r="K395" s="392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395"/>
      <c r="D396" s="395"/>
      <c r="E396" s="396" t="s">
        <v>5</v>
      </c>
      <c r="F396" s="397" t="s">
        <v>1232</v>
      </c>
      <c r="G396" s="398"/>
      <c r="H396" s="398"/>
      <c r="I396" s="398"/>
      <c r="J396" s="395"/>
      <c r="K396" s="399">
        <v>0.913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0.5" customHeight="1">
      <c r="B397" s="211"/>
      <c r="C397" s="388"/>
      <c r="D397" s="388"/>
      <c r="E397" s="389" t="s">
        <v>5</v>
      </c>
      <c r="F397" s="393" t="s">
        <v>1127</v>
      </c>
      <c r="G397" s="394"/>
      <c r="H397" s="394"/>
      <c r="I397" s="394"/>
      <c r="J397" s="388"/>
      <c r="K397" s="392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25" customFormat="1" ht="20.5" customHeight="1">
      <c r="B398" s="220"/>
      <c r="C398" s="395"/>
      <c r="D398" s="395"/>
      <c r="E398" s="396" t="s">
        <v>5</v>
      </c>
      <c r="F398" s="397" t="s">
        <v>1233</v>
      </c>
      <c r="G398" s="398"/>
      <c r="H398" s="398"/>
      <c r="I398" s="398"/>
      <c r="J398" s="395"/>
      <c r="K398" s="399">
        <v>0.498</v>
      </c>
      <c r="L398" s="221"/>
      <c r="M398" s="221"/>
      <c r="N398" s="221"/>
      <c r="O398" s="221"/>
      <c r="P398" s="221"/>
      <c r="Q398" s="221"/>
      <c r="R398" s="224"/>
      <c r="T398" s="226"/>
      <c r="U398" s="221"/>
      <c r="V398" s="221"/>
      <c r="W398" s="221"/>
      <c r="X398" s="221"/>
      <c r="Y398" s="221"/>
      <c r="Z398" s="221"/>
      <c r="AA398" s="227"/>
      <c r="AT398" s="228" t="s">
        <v>168</v>
      </c>
      <c r="AU398" s="228" t="s">
        <v>114</v>
      </c>
      <c r="AV398" s="225" t="s">
        <v>114</v>
      </c>
      <c r="AW398" s="225" t="s">
        <v>33</v>
      </c>
      <c r="AX398" s="225" t="s">
        <v>75</v>
      </c>
      <c r="AY398" s="228" t="s">
        <v>160</v>
      </c>
    </row>
    <row r="399" spans="2:51" s="216" customFormat="1" ht="20.5" customHeight="1">
      <c r="B399" s="211"/>
      <c r="C399" s="388"/>
      <c r="D399" s="388"/>
      <c r="E399" s="389" t="s">
        <v>5</v>
      </c>
      <c r="F399" s="393" t="s">
        <v>1129</v>
      </c>
      <c r="G399" s="394"/>
      <c r="H399" s="394"/>
      <c r="I399" s="394"/>
      <c r="J399" s="388"/>
      <c r="K399" s="392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395"/>
      <c r="D400" s="395"/>
      <c r="E400" s="396" t="s">
        <v>5</v>
      </c>
      <c r="F400" s="397" t="s">
        <v>1234</v>
      </c>
      <c r="G400" s="398"/>
      <c r="H400" s="398"/>
      <c r="I400" s="398"/>
      <c r="J400" s="395"/>
      <c r="K400" s="399">
        <v>3.785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388"/>
      <c r="D401" s="388"/>
      <c r="E401" s="389" t="s">
        <v>5</v>
      </c>
      <c r="F401" s="393" t="s">
        <v>1131</v>
      </c>
      <c r="G401" s="394"/>
      <c r="H401" s="394"/>
      <c r="I401" s="394"/>
      <c r="J401" s="388"/>
      <c r="K401" s="392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395"/>
      <c r="D402" s="395"/>
      <c r="E402" s="396" t="s">
        <v>5</v>
      </c>
      <c r="F402" s="397" t="s">
        <v>1235</v>
      </c>
      <c r="G402" s="398"/>
      <c r="H402" s="398"/>
      <c r="I402" s="398"/>
      <c r="J402" s="395"/>
      <c r="K402" s="399">
        <v>3.154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388"/>
      <c r="D403" s="388"/>
      <c r="E403" s="389" t="s">
        <v>5</v>
      </c>
      <c r="F403" s="393" t="s">
        <v>1133</v>
      </c>
      <c r="G403" s="394"/>
      <c r="H403" s="394"/>
      <c r="I403" s="394"/>
      <c r="J403" s="388"/>
      <c r="K403" s="392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395"/>
      <c r="D404" s="395"/>
      <c r="E404" s="396" t="s">
        <v>5</v>
      </c>
      <c r="F404" s="397" t="s">
        <v>1236</v>
      </c>
      <c r="G404" s="398"/>
      <c r="H404" s="398"/>
      <c r="I404" s="398"/>
      <c r="J404" s="395"/>
      <c r="K404" s="399">
        <v>7.917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43" customFormat="1" ht="20.5" customHeight="1">
      <c r="B405" s="238"/>
      <c r="C405" s="405"/>
      <c r="D405" s="405"/>
      <c r="E405" s="406" t="s">
        <v>5</v>
      </c>
      <c r="F405" s="407" t="s">
        <v>197</v>
      </c>
      <c r="G405" s="408"/>
      <c r="H405" s="408"/>
      <c r="I405" s="408"/>
      <c r="J405" s="405"/>
      <c r="K405" s="409">
        <v>30.178</v>
      </c>
      <c r="L405" s="239"/>
      <c r="M405" s="239"/>
      <c r="N405" s="239"/>
      <c r="O405" s="239"/>
      <c r="P405" s="239"/>
      <c r="Q405" s="239"/>
      <c r="R405" s="242"/>
      <c r="T405" s="244"/>
      <c r="U405" s="239"/>
      <c r="V405" s="239"/>
      <c r="W405" s="239"/>
      <c r="X405" s="239"/>
      <c r="Y405" s="239"/>
      <c r="Z405" s="239"/>
      <c r="AA405" s="245"/>
      <c r="AT405" s="246" t="s">
        <v>168</v>
      </c>
      <c r="AU405" s="246" t="s">
        <v>114</v>
      </c>
      <c r="AV405" s="243" t="s">
        <v>175</v>
      </c>
      <c r="AW405" s="243" t="s">
        <v>33</v>
      </c>
      <c r="AX405" s="243" t="s">
        <v>75</v>
      </c>
      <c r="AY405" s="246" t="s">
        <v>160</v>
      </c>
    </row>
    <row r="406" spans="2:51" s="234" customFormat="1" ht="20.5" customHeight="1">
      <c r="B406" s="229"/>
      <c r="C406" s="400"/>
      <c r="D406" s="400"/>
      <c r="E406" s="401" t="s">
        <v>5</v>
      </c>
      <c r="F406" s="402" t="s">
        <v>170</v>
      </c>
      <c r="G406" s="403"/>
      <c r="H406" s="403"/>
      <c r="I406" s="403"/>
      <c r="J406" s="400"/>
      <c r="K406" s="404">
        <v>686.127</v>
      </c>
      <c r="L406" s="230"/>
      <c r="M406" s="230"/>
      <c r="N406" s="230"/>
      <c r="O406" s="230"/>
      <c r="P406" s="230"/>
      <c r="Q406" s="230"/>
      <c r="R406" s="233"/>
      <c r="T406" s="235"/>
      <c r="U406" s="230"/>
      <c r="V406" s="230"/>
      <c r="W406" s="230"/>
      <c r="X406" s="230"/>
      <c r="Y406" s="230"/>
      <c r="Z406" s="230"/>
      <c r="AA406" s="236"/>
      <c r="AT406" s="237" t="s">
        <v>168</v>
      </c>
      <c r="AU406" s="237" t="s">
        <v>114</v>
      </c>
      <c r="AV406" s="234" t="s">
        <v>165</v>
      </c>
      <c r="AW406" s="234" t="s">
        <v>33</v>
      </c>
      <c r="AX406" s="234" t="s">
        <v>83</v>
      </c>
      <c r="AY406" s="237" t="s">
        <v>160</v>
      </c>
    </row>
    <row r="407" spans="2:65" s="126" customFormat="1" ht="28.95" customHeight="1">
      <c r="B407" s="127"/>
      <c r="C407" s="383" t="s">
        <v>280</v>
      </c>
      <c r="D407" s="383" t="s">
        <v>161</v>
      </c>
      <c r="E407" s="384" t="s">
        <v>823</v>
      </c>
      <c r="F407" s="385" t="s">
        <v>824</v>
      </c>
      <c r="G407" s="385"/>
      <c r="H407" s="385"/>
      <c r="I407" s="385"/>
      <c r="J407" s="386" t="s">
        <v>182</v>
      </c>
      <c r="K407" s="387">
        <v>153.123</v>
      </c>
      <c r="L407" s="317">
        <v>0</v>
      </c>
      <c r="M407" s="317"/>
      <c r="N407" s="318">
        <f>ROUND(L407*K407,2)</f>
        <v>0</v>
      </c>
      <c r="O407" s="318"/>
      <c r="P407" s="318"/>
      <c r="Q407" s="318"/>
      <c r="R407" s="130"/>
      <c r="T407" s="207" t="s">
        <v>5</v>
      </c>
      <c r="U407" s="208" t="s">
        <v>40</v>
      </c>
      <c r="V407" s="128"/>
      <c r="W407" s="209">
        <f>V407*K407</f>
        <v>0</v>
      </c>
      <c r="X407" s="209">
        <v>0</v>
      </c>
      <c r="Y407" s="209">
        <f>X407*K407</f>
        <v>0</v>
      </c>
      <c r="Z407" s="209">
        <v>0</v>
      </c>
      <c r="AA407" s="210">
        <f>Z407*K407</f>
        <v>0</v>
      </c>
      <c r="AR407" s="117" t="s">
        <v>165</v>
      </c>
      <c r="AT407" s="117" t="s">
        <v>161</v>
      </c>
      <c r="AU407" s="117" t="s">
        <v>114</v>
      </c>
      <c r="AY407" s="117" t="s">
        <v>160</v>
      </c>
      <c r="BE407" s="174">
        <f>IF(U407="základní",N407,0)</f>
        <v>0</v>
      </c>
      <c r="BF407" s="174">
        <f>IF(U407="snížená",N407,0)</f>
        <v>0</v>
      </c>
      <c r="BG407" s="174">
        <f>IF(U407="zákl. přenesená",N407,0)</f>
        <v>0</v>
      </c>
      <c r="BH407" s="174">
        <f>IF(U407="sníž. přenesená",N407,0)</f>
        <v>0</v>
      </c>
      <c r="BI407" s="174">
        <f>IF(U407="nulová",N407,0)</f>
        <v>0</v>
      </c>
      <c r="BJ407" s="117" t="s">
        <v>83</v>
      </c>
      <c r="BK407" s="174">
        <f>ROUND(L407*K407,2)</f>
        <v>0</v>
      </c>
      <c r="BL407" s="117" t="s">
        <v>165</v>
      </c>
      <c r="BM407" s="117" t="s">
        <v>1237</v>
      </c>
    </row>
    <row r="408" spans="2:51" s="216" customFormat="1" ht="20.5" customHeight="1">
      <c r="B408" s="211"/>
      <c r="C408" s="388"/>
      <c r="D408" s="388"/>
      <c r="E408" s="389" t="s">
        <v>5</v>
      </c>
      <c r="F408" s="390" t="s">
        <v>657</v>
      </c>
      <c r="G408" s="391"/>
      <c r="H408" s="391"/>
      <c r="I408" s="391"/>
      <c r="J408" s="388"/>
      <c r="K408" s="392" t="s">
        <v>5</v>
      </c>
      <c r="L408" s="212"/>
      <c r="M408" s="212"/>
      <c r="N408" s="212"/>
      <c r="O408" s="212"/>
      <c r="P408" s="212"/>
      <c r="Q408" s="212"/>
      <c r="R408" s="215"/>
      <c r="T408" s="217"/>
      <c r="U408" s="212"/>
      <c r="V408" s="212"/>
      <c r="W408" s="212"/>
      <c r="X408" s="212"/>
      <c r="Y408" s="212"/>
      <c r="Z408" s="212"/>
      <c r="AA408" s="218"/>
      <c r="AT408" s="219" t="s">
        <v>168</v>
      </c>
      <c r="AU408" s="219" t="s">
        <v>114</v>
      </c>
      <c r="AV408" s="216" t="s">
        <v>83</v>
      </c>
      <c r="AW408" s="216" t="s">
        <v>33</v>
      </c>
      <c r="AX408" s="216" t="s">
        <v>75</v>
      </c>
      <c r="AY408" s="219" t="s">
        <v>160</v>
      </c>
    </row>
    <row r="409" spans="2:51" s="216" customFormat="1" ht="20.5" customHeight="1">
      <c r="B409" s="211"/>
      <c r="C409" s="388"/>
      <c r="D409" s="388"/>
      <c r="E409" s="389" t="s">
        <v>5</v>
      </c>
      <c r="F409" s="393" t="s">
        <v>191</v>
      </c>
      <c r="G409" s="394"/>
      <c r="H409" s="394"/>
      <c r="I409" s="394"/>
      <c r="J409" s="388"/>
      <c r="K409" s="392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16" customFormat="1" ht="20.5" customHeight="1">
      <c r="B410" s="211"/>
      <c r="C410" s="388"/>
      <c r="D410" s="388"/>
      <c r="E410" s="389" t="s">
        <v>5</v>
      </c>
      <c r="F410" s="393" t="s">
        <v>1136</v>
      </c>
      <c r="G410" s="394"/>
      <c r="H410" s="394"/>
      <c r="I410" s="394"/>
      <c r="J410" s="388"/>
      <c r="K410" s="392" t="s">
        <v>5</v>
      </c>
      <c r="L410" s="212"/>
      <c r="M410" s="212"/>
      <c r="N410" s="212"/>
      <c r="O410" s="212"/>
      <c r="P410" s="212"/>
      <c r="Q410" s="212"/>
      <c r="R410" s="215"/>
      <c r="T410" s="217"/>
      <c r="U410" s="212"/>
      <c r="V410" s="212"/>
      <c r="W410" s="212"/>
      <c r="X410" s="212"/>
      <c r="Y410" s="212"/>
      <c r="Z410" s="212"/>
      <c r="AA410" s="218"/>
      <c r="AT410" s="219" t="s">
        <v>168</v>
      </c>
      <c r="AU410" s="219" t="s">
        <v>114</v>
      </c>
      <c r="AV410" s="216" t="s">
        <v>83</v>
      </c>
      <c r="AW410" s="216" t="s">
        <v>33</v>
      </c>
      <c r="AX410" s="216" t="s">
        <v>75</v>
      </c>
      <c r="AY410" s="219" t="s">
        <v>160</v>
      </c>
    </row>
    <row r="411" spans="2:51" s="225" customFormat="1" ht="20.5" customHeight="1">
      <c r="B411" s="220"/>
      <c r="C411" s="395"/>
      <c r="D411" s="395"/>
      <c r="E411" s="396" t="s">
        <v>5</v>
      </c>
      <c r="F411" s="397" t="s">
        <v>1238</v>
      </c>
      <c r="G411" s="398"/>
      <c r="H411" s="398"/>
      <c r="I411" s="398"/>
      <c r="J411" s="395"/>
      <c r="K411" s="399">
        <v>11.7</v>
      </c>
      <c r="L411" s="221"/>
      <c r="M411" s="221"/>
      <c r="N411" s="221"/>
      <c r="O411" s="221"/>
      <c r="P411" s="221"/>
      <c r="Q411" s="221"/>
      <c r="R411" s="224"/>
      <c r="T411" s="226"/>
      <c r="U411" s="221"/>
      <c r="V411" s="221"/>
      <c r="W411" s="221"/>
      <c r="X411" s="221"/>
      <c r="Y411" s="221"/>
      <c r="Z411" s="221"/>
      <c r="AA411" s="227"/>
      <c r="AT411" s="228" t="s">
        <v>168</v>
      </c>
      <c r="AU411" s="228" t="s">
        <v>114</v>
      </c>
      <c r="AV411" s="225" t="s">
        <v>114</v>
      </c>
      <c r="AW411" s="225" t="s">
        <v>33</v>
      </c>
      <c r="AX411" s="225" t="s">
        <v>75</v>
      </c>
      <c r="AY411" s="228" t="s">
        <v>160</v>
      </c>
    </row>
    <row r="412" spans="2:51" s="225" customFormat="1" ht="20.5" customHeight="1">
      <c r="B412" s="220"/>
      <c r="C412" s="395"/>
      <c r="D412" s="395"/>
      <c r="E412" s="396" t="s">
        <v>5</v>
      </c>
      <c r="F412" s="397" t="s">
        <v>1239</v>
      </c>
      <c r="G412" s="398"/>
      <c r="H412" s="398"/>
      <c r="I412" s="398"/>
      <c r="J412" s="395"/>
      <c r="K412" s="399">
        <v>-0.918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16" customFormat="1" ht="20.5" customHeight="1">
      <c r="B413" s="211"/>
      <c r="C413" s="388"/>
      <c r="D413" s="388"/>
      <c r="E413" s="389" t="s">
        <v>5</v>
      </c>
      <c r="F413" s="393" t="s">
        <v>611</v>
      </c>
      <c r="G413" s="394"/>
      <c r="H413" s="394"/>
      <c r="I413" s="394"/>
      <c r="J413" s="388"/>
      <c r="K413" s="392" t="s">
        <v>5</v>
      </c>
      <c r="L413" s="212"/>
      <c r="M413" s="212"/>
      <c r="N413" s="212"/>
      <c r="O413" s="212"/>
      <c r="P413" s="212"/>
      <c r="Q413" s="212"/>
      <c r="R413" s="215"/>
      <c r="T413" s="217"/>
      <c r="U413" s="212"/>
      <c r="V413" s="212"/>
      <c r="W413" s="212"/>
      <c r="X413" s="212"/>
      <c r="Y413" s="212"/>
      <c r="Z413" s="212"/>
      <c r="AA413" s="218"/>
      <c r="AT413" s="219" t="s">
        <v>168</v>
      </c>
      <c r="AU413" s="219" t="s">
        <v>114</v>
      </c>
      <c r="AV413" s="216" t="s">
        <v>83</v>
      </c>
      <c r="AW413" s="216" t="s">
        <v>33</v>
      </c>
      <c r="AX413" s="216" t="s">
        <v>75</v>
      </c>
      <c r="AY413" s="219" t="s">
        <v>160</v>
      </c>
    </row>
    <row r="414" spans="2:51" s="225" customFormat="1" ht="20.5" customHeight="1">
      <c r="B414" s="220"/>
      <c r="C414" s="395"/>
      <c r="D414" s="395"/>
      <c r="E414" s="396" t="s">
        <v>5</v>
      </c>
      <c r="F414" s="397" t="s">
        <v>1240</v>
      </c>
      <c r="G414" s="398"/>
      <c r="H414" s="398"/>
      <c r="I414" s="398"/>
      <c r="J414" s="395"/>
      <c r="K414" s="399">
        <v>17.871</v>
      </c>
      <c r="L414" s="221"/>
      <c r="M414" s="221"/>
      <c r="N414" s="221"/>
      <c r="O414" s="221"/>
      <c r="P414" s="221"/>
      <c r="Q414" s="221"/>
      <c r="R414" s="224"/>
      <c r="T414" s="226"/>
      <c r="U414" s="221"/>
      <c r="V414" s="221"/>
      <c r="W414" s="221"/>
      <c r="X414" s="221"/>
      <c r="Y414" s="221"/>
      <c r="Z414" s="221"/>
      <c r="AA414" s="227"/>
      <c r="AT414" s="228" t="s">
        <v>168</v>
      </c>
      <c r="AU414" s="228" t="s">
        <v>114</v>
      </c>
      <c r="AV414" s="225" t="s">
        <v>114</v>
      </c>
      <c r="AW414" s="225" t="s">
        <v>33</v>
      </c>
      <c r="AX414" s="225" t="s">
        <v>75</v>
      </c>
      <c r="AY414" s="228" t="s">
        <v>160</v>
      </c>
    </row>
    <row r="415" spans="2:51" s="225" customFormat="1" ht="20.5" customHeight="1">
      <c r="B415" s="220"/>
      <c r="C415" s="395"/>
      <c r="D415" s="395"/>
      <c r="E415" s="396" t="s">
        <v>5</v>
      </c>
      <c r="F415" s="397" t="s">
        <v>1241</v>
      </c>
      <c r="G415" s="398"/>
      <c r="H415" s="398"/>
      <c r="I415" s="398"/>
      <c r="J415" s="395"/>
      <c r="K415" s="399">
        <v>34.5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25" customFormat="1" ht="20.5" customHeight="1">
      <c r="B416" s="220"/>
      <c r="C416" s="395"/>
      <c r="D416" s="395"/>
      <c r="E416" s="396" t="s">
        <v>5</v>
      </c>
      <c r="F416" s="397" t="s">
        <v>1242</v>
      </c>
      <c r="G416" s="398"/>
      <c r="H416" s="398"/>
      <c r="I416" s="398"/>
      <c r="J416" s="395"/>
      <c r="K416" s="399">
        <v>24.84</v>
      </c>
      <c r="L416" s="221"/>
      <c r="M416" s="221"/>
      <c r="N416" s="221"/>
      <c r="O416" s="221"/>
      <c r="P416" s="221"/>
      <c r="Q416" s="221"/>
      <c r="R416" s="224"/>
      <c r="T416" s="226"/>
      <c r="U416" s="221"/>
      <c r="V416" s="221"/>
      <c r="W416" s="221"/>
      <c r="X416" s="221"/>
      <c r="Y416" s="221"/>
      <c r="Z416" s="221"/>
      <c r="AA416" s="227"/>
      <c r="AT416" s="228" t="s">
        <v>168</v>
      </c>
      <c r="AU416" s="228" t="s">
        <v>114</v>
      </c>
      <c r="AV416" s="225" t="s">
        <v>114</v>
      </c>
      <c r="AW416" s="225" t="s">
        <v>33</v>
      </c>
      <c r="AX416" s="225" t="s">
        <v>75</v>
      </c>
      <c r="AY416" s="228" t="s">
        <v>160</v>
      </c>
    </row>
    <row r="417" spans="2:51" s="225" customFormat="1" ht="20.5" customHeight="1">
      <c r="B417" s="220"/>
      <c r="C417" s="395"/>
      <c r="D417" s="395"/>
      <c r="E417" s="396" t="s">
        <v>5</v>
      </c>
      <c r="F417" s="397" t="s">
        <v>1243</v>
      </c>
      <c r="G417" s="398"/>
      <c r="H417" s="398"/>
      <c r="I417" s="398"/>
      <c r="J417" s="395"/>
      <c r="K417" s="399">
        <v>40.979</v>
      </c>
      <c r="L417" s="221"/>
      <c r="M417" s="221"/>
      <c r="N417" s="221"/>
      <c r="O417" s="221"/>
      <c r="P417" s="221"/>
      <c r="Q417" s="221"/>
      <c r="R417" s="224"/>
      <c r="T417" s="226"/>
      <c r="U417" s="221"/>
      <c r="V417" s="221"/>
      <c r="W417" s="221"/>
      <c r="X417" s="221"/>
      <c r="Y417" s="221"/>
      <c r="Z417" s="221"/>
      <c r="AA417" s="227"/>
      <c r="AT417" s="228" t="s">
        <v>168</v>
      </c>
      <c r="AU417" s="228" t="s">
        <v>114</v>
      </c>
      <c r="AV417" s="225" t="s">
        <v>114</v>
      </c>
      <c r="AW417" s="225" t="s">
        <v>33</v>
      </c>
      <c r="AX417" s="225" t="s">
        <v>75</v>
      </c>
      <c r="AY417" s="228" t="s">
        <v>160</v>
      </c>
    </row>
    <row r="418" spans="2:51" s="225" customFormat="1" ht="20.5" customHeight="1">
      <c r="B418" s="220"/>
      <c r="C418" s="395"/>
      <c r="D418" s="395"/>
      <c r="E418" s="396" t="s">
        <v>5</v>
      </c>
      <c r="F418" s="397" t="s">
        <v>1244</v>
      </c>
      <c r="G418" s="398"/>
      <c r="H418" s="398"/>
      <c r="I418" s="398"/>
      <c r="J418" s="395"/>
      <c r="K418" s="399">
        <v>-12.102</v>
      </c>
      <c r="L418" s="221"/>
      <c r="M418" s="221"/>
      <c r="N418" s="221"/>
      <c r="O418" s="221"/>
      <c r="P418" s="221"/>
      <c r="Q418" s="221"/>
      <c r="R418" s="224"/>
      <c r="T418" s="226"/>
      <c r="U418" s="221"/>
      <c r="V418" s="221"/>
      <c r="W418" s="221"/>
      <c r="X418" s="221"/>
      <c r="Y418" s="221"/>
      <c r="Z418" s="221"/>
      <c r="AA418" s="227"/>
      <c r="AT418" s="228" t="s">
        <v>168</v>
      </c>
      <c r="AU418" s="228" t="s">
        <v>114</v>
      </c>
      <c r="AV418" s="225" t="s">
        <v>114</v>
      </c>
      <c r="AW418" s="225" t="s">
        <v>33</v>
      </c>
      <c r="AX418" s="225" t="s">
        <v>75</v>
      </c>
      <c r="AY418" s="228" t="s">
        <v>160</v>
      </c>
    </row>
    <row r="419" spans="2:51" s="216" customFormat="1" ht="20.5" customHeight="1">
      <c r="B419" s="211"/>
      <c r="C419" s="388"/>
      <c r="D419" s="388"/>
      <c r="E419" s="389" t="s">
        <v>5</v>
      </c>
      <c r="F419" s="393" t="s">
        <v>613</v>
      </c>
      <c r="G419" s="394"/>
      <c r="H419" s="394"/>
      <c r="I419" s="394"/>
      <c r="J419" s="388"/>
      <c r="K419" s="392" t="s">
        <v>5</v>
      </c>
      <c r="L419" s="212"/>
      <c r="M419" s="212"/>
      <c r="N419" s="212"/>
      <c r="O419" s="212"/>
      <c r="P419" s="212"/>
      <c r="Q419" s="212"/>
      <c r="R419" s="215"/>
      <c r="T419" s="217"/>
      <c r="U419" s="212"/>
      <c r="V419" s="212"/>
      <c r="W419" s="212"/>
      <c r="X419" s="212"/>
      <c r="Y419" s="212"/>
      <c r="Z419" s="212"/>
      <c r="AA419" s="218"/>
      <c r="AT419" s="219" t="s">
        <v>168</v>
      </c>
      <c r="AU419" s="219" t="s">
        <v>114</v>
      </c>
      <c r="AV419" s="216" t="s">
        <v>83</v>
      </c>
      <c r="AW419" s="216" t="s">
        <v>33</v>
      </c>
      <c r="AX419" s="216" t="s">
        <v>75</v>
      </c>
      <c r="AY419" s="219" t="s">
        <v>160</v>
      </c>
    </row>
    <row r="420" spans="2:51" s="225" customFormat="1" ht="20.5" customHeight="1">
      <c r="B420" s="220"/>
      <c r="C420" s="395"/>
      <c r="D420" s="395"/>
      <c r="E420" s="396" t="s">
        <v>5</v>
      </c>
      <c r="F420" s="397" t="s">
        <v>1245</v>
      </c>
      <c r="G420" s="398"/>
      <c r="H420" s="398"/>
      <c r="I420" s="398"/>
      <c r="J420" s="395"/>
      <c r="K420" s="399">
        <v>8.327</v>
      </c>
      <c r="L420" s="221"/>
      <c r="M420" s="221"/>
      <c r="N420" s="221"/>
      <c r="O420" s="221"/>
      <c r="P420" s="221"/>
      <c r="Q420" s="221"/>
      <c r="R420" s="224"/>
      <c r="T420" s="226"/>
      <c r="U420" s="221"/>
      <c r="V420" s="221"/>
      <c r="W420" s="221"/>
      <c r="X420" s="221"/>
      <c r="Y420" s="221"/>
      <c r="Z420" s="221"/>
      <c r="AA420" s="227"/>
      <c r="AT420" s="228" t="s">
        <v>168</v>
      </c>
      <c r="AU420" s="228" t="s">
        <v>114</v>
      </c>
      <c r="AV420" s="225" t="s">
        <v>114</v>
      </c>
      <c r="AW420" s="225" t="s">
        <v>33</v>
      </c>
      <c r="AX420" s="225" t="s">
        <v>75</v>
      </c>
      <c r="AY420" s="228" t="s">
        <v>160</v>
      </c>
    </row>
    <row r="421" spans="2:51" s="225" customFormat="1" ht="20.5" customHeight="1">
      <c r="B421" s="220"/>
      <c r="C421" s="395"/>
      <c r="D421" s="395"/>
      <c r="E421" s="396" t="s">
        <v>5</v>
      </c>
      <c r="F421" s="397" t="s">
        <v>1246</v>
      </c>
      <c r="G421" s="398"/>
      <c r="H421" s="398"/>
      <c r="I421" s="398"/>
      <c r="J421" s="395"/>
      <c r="K421" s="399">
        <v>-0.545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43" customFormat="1" ht="20.5" customHeight="1">
      <c r="B422" s="238"/>
      <c r="C422" s="405"/>
      <c r="D422" s="405"/>
      <c r="E422" s="406" t="s">
        <v>5</v>
      </c>
      <c r="F422" s="407" t="s">
        <v>197</v>
      </c>
      <c r="G422" s="408"/>
      <c r="H422" s="408"/>
      <c r="I422" s="408"/>
      <c r="J422" s="405"/>
      <c r="K422" s="409">
        <v>124.652</v>
      </c>
      <c r="L422" s="239"/>
      <c r="M422" s="239"/>
      <c r="N422" s="239"/>
      <c r="O422" s="239"/>
      <c r="P422" s="239"/>
      <c r="Q422" s="239"/>
      <c r="R422" s="242"/>
      <c r="T422" s="244"/>
      <c r="U422" s="239"/>
      <c r="V422" s="239"/>
      <c r="W422" s="239"/>
      <c r="X422" s="239"/>
      <c r="Y422" s="239"/>
      <c r="Z422" s="239"/>
      <c r="AA422" s="245"/>
      <c r="AT422" s="246" t="s">
        <v>168</v>
      </c>
      <c r="AU422" s="246" t="s">
        <v>114</v>
      </c>
      <c r="AV422" s="243" t="s">
        <v>175</v>
      </c>
      <c r="AW422" s="243" t="s">
        <v>33</v>
      </c>
      <c r="AX422" s="243" t="s">
        <v>75</v>
      </c>
      <c r="AY422" s="246" t="s">
        <v>160</v>
      </c>
    </row>
    <row r="423" spans="2:51" s="216" customFormat="1" ht="20.5" customHeight="1">
      <c r="B423" s="211"/>
      <c r="C423" s="388"/>
      <c r="D423" s="388"/>
      <c r="E423" s="389" t="s">
        <v>5</v>
      </c>
      <c r="F423" s="393" t="s">
        <v>211</v>
      </c>
      <c r="G423" s="394"/>
      <c r="H423" s="394"/>
      <c r="I423" s="394"/>
      <c r="J423" s="388"/>
      <c r="K423" s="392" t="s">
        <v>5</v>
      </c>
      <c r="L423" s="212"/>
      <c r="M423" s="212"/>
      <c r="N423" s="212"/>
      <c r="O423" s="212"/>
      <c r="P423" s="212"/>
      <c r="Q423" s="212"/>
      <c r="R423" s="215"/>
      <c r="T423" s="217"/>
      <c r="U423" s="212"/>
      <c r="V423" s="212"/>
      <c r="W423" s="212"/>
      <c r="X423" s="212"/>
      <c r="Y423" s="212"/>
      <c r="Z423" s="212"/>
      <c r="AA423" s="218"/>
      <c r="AT423" s="219" t="s">
        <v>168</v>
      </c>
      <c r="AU423" s="219" t="s">
        <v>114</v>
      </c>
      <c r="AV423" s="216" t="s">
        <v>83</v>
      </c>
      <c r="AW423" s="216" t="s">
        <v>33</v>
      </c>
      <c r="AX423" s="216" t="s">
        <v>75</v>
      </c>
      <c r="AY423" s="219" t="s">
        <v>160</v>
      </c>
    </row>
    <row r="424" spans="2:51" s="216" customFormat="1" ht="20.5" customHeight="1">
      <c r="B424" s="211"/>
      <c r="C424" s="388"/>
      <c r="D424" s="388"/>
      <c r="E424" s="389" t="s">
        <v>5</v>
      </c>
      <c r="F424" s="393" t="s">
        <v>1143</v>
      </c>
      <c r="G424" s="394"/>
      <c r="H424" s="394"/>
      <c r="I424" s="394"/>
      <c r="J424" s="388"/>
      <c r="K424" s="392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395"/>
      <c r="D425" s="395"/>
      <c r="E425" s="396" t="s">
        <v>5</v>
      </c>
      <c r="F425" s="397" t="s">
        <v>1247</v>
      </c>
      <c r="G425" s="398"/>
      <c r="H425" s="398"/>
      <c r="I425" s="398"/>
      <c r="J425" s="395"/>
      <c r="K425" s="399">
        <v>25.3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25" customFormat="1" ht="20.5" customHeight="1">
      <c r="B426" s="220"/>
      <c r="C426" s="395"/>
      <c r="D426" s="395"/>
      <c r="E426" s="396" t="s">
        <v>5</v>
      </c>
      <c r="F426" s="397" t="s">
        <v>1248</v>
      </c>
      <c r="G426" s="398"/>
      <c r="H426" s="398"/>
      <c r="I426" s="398"/>
      <c r="J426" s="395"/>
      <c r="K426" s="399">
        <v>-1.963</v>
      </c>
      <c r="L426" s="221"/>
      <c r="M426" s="221"/>
      <c r="N426" s="221"/>
      <c r="O426" s="221"/>
      <c r="P426" s="221"/>
      <c r="Q426" s="221"/>
      <c r="R426" s="224"/>
      <c r="T426" s="226"/>
      <c r="U426" s="221"/>
      <c r="V426" s="221"/>
      <c r="W426" s="221"/>
      <c r="X426" s="221"/>
      <c r="Y426" s="221"/>
      <c r="Z426" s="221"/>
      <c r="AA426" s="227"/>
      <c r="AT426" s="228" t="s">
        <v>168</v>
      </c>
      <c r="AU426" s="228" t="s">
        <v>114</v>
      </c>
      <c r="AV426" s="225" t="s">
        <v>114</v>
      </c>
      <c r="AW426" s="225" t="s">
        <v>33</v>
      </c>
      <c r="AX426" s="225" t="s">
        <v>75</v>
      </c>
      <c r="AY426" s="228" t="s">
        <v>160</v>
      </c>
    </row>
    <row r="427" spans="2:51" s="243" customFormat="1" ht="20.5" customHeight="1">
      <c r="B427" s="238"/>
      <c r="C427" s="405"/>
      <c r="D427" s="405"/>
      <c r="E427" s="406" t="s">
        <v>5</v>
      </c>
      <c r="F427" s="407" t="s">
        <v>197</v>
      </c>
      <c r="G427" s="408"/>
      <c r="H427" s="408"/>
      <c r="I427" s="408"/>
      <c r="J427" s="405"/>
      <c r="K427" s="409">
        <v>23.337</v>
      </c>
      <c r="L427" s="239"/>
      <c r="M427" s="239"/>
      <c r="N427" s="239"/>
      <c r="O427" s="239"/>
      <c r="P427" s="239"/>
      <c r="Q427" s="239"/>
      <c r="R427" s="242"/>
      <c r="T427" s="244"/>
      <c r="U427" s="239"/>
      <c r="V427" s="239"/>
      <c r="W427" s="239"/>
      <c r="X427" s="239"/>
      <c r="Y427" s="239"/>
      <c r="Z427" s="239"/>
      <c r="AA427" s="245"/>
      <c r="AT427" s="246" t="s">
        <v>168</v>
      </c>
      <c r="AU427" s="246" t="s">
        <v>114</v>
      </c>
      <c r="AV427" s="243" t="s">
        <v>175</v>
      </c>
      <c r="AW427" s="243" t="s">
        <v>33</v>
      </c>
      <c r="AX427" s="243" t="s">
        <v>75</v>
      </c>
      <c r="AY427" s="246" t="s">
        <v>160</v>
      </c>
    </row>
    <row r="428" spans="2:51" s="216" customFormat="1" ht="20.5" customHeight="1">
      <c r="B428" s="211"/>
      <c r="C428" s="388"/>
      <c r="D428" s="388"/>
      <c r="E428" s="389" t="s">
        <v>5</v>
      </c>
      <c r="F428" s="393" t="s">
        <v>749</v>
      </c>
      <c r="G428" s="394"/>
      <c r="H428" s="394"/>
      <c r="I428" s="394"/>
      <c r="J428" s="388"/>
      <c r="K428" s="392" t="s">
        <v>5</v>
      </c>
      <c r="L428" s="212"/>
      <c r="M428" s="212"/>
      <c r="N428" s="212"/>
      <c r="O428" s="212"/>
      <c r="P428" s="212"/>
      <c r="Q428" s="212"/>
      <c r="R428" s="215"/>
      <c r="T428" s="217"/>
      <c r="U428" s="212"/>
      <c r="V428" s="212"/>
      <c r="W428" s="212"/>
      <c r="X428" s="212"/>
      <c r="Y428" s="212"/>
      <c r="Z428" s="212"/>
      <c r="AA428" s="218"/>
      <c r="AT428" s="219" t="s">
        <v>168</v>
      </c>
      <c r="AU428" s="219" t="s">
        <v>114</v>
      </c>
      <c r="AV428" s="216" t="s">
        <v>83</v>
      </c>
      <c r="AW428" s="216" t="s">
        <v>33</v>
      </c>
      <c r="AX428" s="216" t="s">
        <v>75</v>
      </c>
      <c r="AY428" s="219" t="s">
        <v>160</v>
      </c>
    </row>
    <row r="429" spans="2:51" s="225" customFormat="1" ht="20.5" customHeight="1">
      <c r="B429" s="220"/>
      <c r="C429" s="395"/>
      <c r="D429" s="395"/>
      <c r="E429" s="396" t="s">
        <v>5</v>
      </c>
      <c r="F429" s="397" t="s">
        <v>1249</v>
      </c>
      <c r="G429" s="398"/>
      <c r="H429" s="398"/>
      <c r="I429" s="398"/>
      <c r="J429" s="395"/>
      <c r="K429" s="399">
        <v>-1.884</v>
      </c>
      <c r="L429" s="221"/>
      <c r="M429" s="221"/>
      <c r="N429" s="221"/>
      <c r="O429" s="221"/>
      <c r="P429" s="221"/>
      <c r="Q429" s="221"/>
      <c r="R429" s="224"/>
      <c r="T429" s="226"/>
      <c r="U429" s="221"/>
      <c r="V429" s="221"/>
      <c r="W429" s="221"/>
      <c r="X429" s="221"/>
      <c r="Y429" s="221"/>
      <c r="Z429" s="221"/>
      <c r="AA429" s="227"/>
      <c r="AT429" s="228" t="s">
        <v>168</v>
      </c>
      <c r="AU429" s="228" t="s">
        <v>114</v>
      </c>
      <c r="AV429" s="225" t="s">
        <v>114</v>
      </c>
      <c r="AW429" s="225" t="s">
        <v>33</v>
      </c>
      <c r="AX429" s="225" t="s">
        <v>75</v>
      </c>
      <c r="AY429" s="228" t="s">
        <v>160</v>
      </c>
    </row>
    <row r="430" spans="2:51" s="225" customFormat="1" ht="20.5" customHeight="1">
      <c r="B430" s="220"/>
      <c r="C430" s="395"/>
      <c r="D430" s="395"/>
      <c r="E430" s="396" t="s">
        <v>5</v>
      </c>
      <c r="F430" s="397" t="s">
        <v>1250</v>
      </c>
      <c r="G430" s="398"/>
      <c r="H430" s="398"/>
      <c r="I430" s="398"/>
      <c r="J430" s="395"/>
      <c r="K430" s="399">
        <v>-0.678</v>
      </c>
      <c r="L430" s="221"/>
      <c r="M430" s="221"/>
      <c r="N430" s="221"/>
      <c r="O430" s="221"/>
      <c r="P430" s="221"/>
      <c r="Q430" s="221"/>
      <c r="R430" s="224"/>
      <c r="T430" s="226"/>
      <c r="U430" s="221"/>
      <c r="V430" s="221"/>
      <c r="W430" s="221"/>
      <c r="X430" s="221"/>
      <c r="Y430" s="221"/>
      <c r="Z430" s="221"/>
      <c r="AA430" s="227"/>
      <c r="AT430" s="228" t="s">
        <v>168</v>
      </c>
      <c r="AU430" s="228" t="s">
        <v>114</v>
      </c>
      <c r="AV430" s="225" t="s">
        <v>114</v>
      </c>
      <c r="AW430" s="225" t="s">
        <v>33</v>
      </c>
      <c r="AX430" s="225" t="s">
        <v>75</v>
      </c>
      <c r="AY430" s="228" t="s">
        <v>160</v>
      </c>
    </row>
    <row r="431" spans="2:51" s="243" customFormat="1" ht="20.5" customHeight="1">
      <c r="B431" s="238"/>
      <c r="C431" s="405"/>
      <c r="D431" s="405"/>
      <c r="E431" s="406" t="s">
        <v>5</v>
      </c>
      <c r="F431" s="407" t="s">
        <v>197</v>
      </c>
      <c r="G431" s="408"/>
      <c r="H431" s="408"/>
      <c r="I431" s="408"/>
      <c r="J431" s="405"/>
      <c r="K431" s="409">
        <v>-2.562</v>
      </c>
      <c r="L431" s="239"/>
      <c r="M431" s="239"/>
      <c r="N431" s="239"/>
      <c r="O431" s="239"/>
      <c r="P431" s="239"/>
      <c r="Q431" s="239"/>
      <c r="R431" s="242"/>
      <c r="T431" s="244"/>
      <c r="U431" s="239"/>
      <c r="V431" s="239"/>
      <c r="W431" s="239"/>
      <c r="X431" s="239"/>
      <c r="Y431" s="239"/>
      <c r="Z431" s="239"/>
      <c r="AA431" s="245"/>
      <c r="AT431" s="246" t="s">
        <v>168</v>
      </c>
      <c r="AU431" s="246" t="s">
        <v>114</v>
      </c>
      <c r="AV431" s="243" t="s">
        <v>175</v>
      </c>
      <c r="AW431" s="243" t="s">
        <v>33</v>
      </c>
      <c r="AX431" s="243" t="s">
        <v>75</v>
      </c>
      <c r="AY431" s="246" t="s">
        <v>160</v>
      </c>
    </row>
    <row r="432" spans="2:51" s="216" customFormat="1" ht="20.5" customHeight="1">
      <c r="B432" s="211"/>
      <c r="C432" s="388"/>
      <c r="D432" s="388"/>
      <c r="E432" s="389" t="s">
        <v>5</v>
      </c>
      <c r="F432" s="393" t="s">
        <v>619</v>
      </c>
      <c r="G432" s="394"/>
      <c r="H432" s="394"/>
      <c r="I432" s="394"/>
      <c r="J432" s="388"/>
      <c r="K432" s="392" t="s">
        <v>5</v>
      </c>
      <c r="L432" s="212"/>
      <c r="M432" s="212"/>
      <c r="N432" s="212"/>
      <c r="O432" s="212"/>
      <c r="P432" s="212"/>
      <c r="Q432" s="212"/>
      <c r="R432" s="215"/>
      <c r="T432" s="217"/>
      <c r="U432" s="212"/>
      <c r="V432" s="212"/>
      <c r="W432" s="212"/>
      <c r="X432" s="212"/>
      <c r="Y432" s="212"/>
      <c r="Z432" s="212"/>
      <c r="AA432" s="218"/>
      <c r="AT432" s="219" t="s">
        <v>168</v>
      </c>
      <c r="AU432" s="219" t="s">
        <v>114</v>
      </c>
      <c r="AV432" s="216" t="s">
        <v>83</v>
      </c>
      <c r="AW432" s="216" t="s">
        <v>33</v>
      </c>
      <c r="AX432" s="216" t="s">
        <v>75</v>
      </c>
      <c r="AY432" s="219" t="s">
        <v>160</v>
      </c>
    </row>
    <row r="433" spans="2:51" s="216" customFormat="1" ht="20.5" customHeight="1">
      <c r="B433" s="211"/>
      <c r="C433" s="388"/>
      <c r="D433" s="388"/>
      <c r="E433" s="389" t="s">
        <v>5</v>
      </c>
      <c r="F433" s="393" t="s">
        <v>1119</v>
      </c>
      <c r="G433" s="394"/>
      <c r="H433" s="394"/>
      <c r="I433" s="394"/>
      <c r="J433" s="388"/>
      <c r="K433" s="392" t="s">
        <v>5</v>
      </c>
      <c r="L433" s="212"/>
      <c r="M433" s="212"/>
      <c r="N433" s="212"/>
      <c r="O433" s="212"/>
      <c r="P433" s="212"/>
      <c r="Q433" s="212"/>
      <c r="R433" s="215"/>
      <c r="T433" s="217"/>
      <c r="U433" s="212"/>
      <c r="V433" s="212"/>
      <c r="W433" s="212"/>
      <c r="X433" s="212"/>
      <c r="Y433" s="212"/>
      <c r="Z433" s="212"/>
      <c r="AA433" s="218"/>
      <c r="AT433" s="219" t="s">
        <v>168</v>
      </c>
      <c r="AU433" s="219" t="s">
        <v>114</v>
      </c>
      <c r="AV433" s="216" t="s">
        <v>83</v>
      </c>
      <c r="AW433" s="216" t="s">
        <v>33</v>
      </c>
      <c r="AX433" s="216" t="s">
        <v>75</v>
      </c>
      <c r="AY433" s="219" t="s">
        <v>160</v>
      </c>
    </row>
    <row r="434" spans="2:51" s="225" customFormat="1" ht="20.5" customHeight="1">
      <c r="B434" s="220"/>
      <c r="C434" s="395"/>
      <c r="D434" s="395"/>
      <c r="E434" s="396" t="s">
        <v>5</v>
      </c>
      <c r="F434" s="397" t="s">
        <v>1251</v>
      </c>
      <c r="G434" s="398"/>
      <c r="H434" s="398"/>
      <c r="I434" s="398"/>
      <c r="J434" s="395"/>
      <c r="K434" s="399">
        <v>1.346</v>
      </c>
      <c r="L434" s="221"/>
      <c r="M434" s="221"/>
      <c r="N434" s="221"/>
      <c r="O434" s="221"/>
      <c r="P434" s="221"/>
      <c r="Q434" s="221"/>
      <c r="R434" s="224"/>
      <c r="T434" s="226"/>
      <c r="U434" s="221"/>
      <c r="V434" s="221"/>
      <c r="W434" s="221"/>
      <c r="X434" s="221"/>
      <c r="Y434" s="221"/>
      <c r="Z434" s="221"/>
      <c r="AA434" s="227"/>
      <c r="AT434" s="228" t="s">
        <v>168</v>
      </c>
      <c r="AU434" s="228" t="s">
        <v>114</v>
      </c>
      <c r="AV434" s="225" t="s">
        <v>114</v>
      </c>
      <c r="AW434" s="225" t="s">
        <v>33</v>
      </c>
      <c r="AX434" s="225" t="s">
        <v>75</v>
      </c>
      <c r="AY434" s="228" t="s">
        <v>160</v>
      </c>
    </row>
    <row r="435" spans="2:51" s="225" customFormat="1" ht="20.5" customHeight="1">
      <c r="B435" s="220"/>
      <c r="C435" s="395"/>
      <c r="D435" s="395"/>
      <c r="E435" s="396" t="s">
        <v>5</v>
      </c>
      <c r="F435" s="397" t="s">
        <v>1252</v>
      </c>
      <c r="G435" s="398"/>
      <c r="H435" s="398"/>
      <c r="I435" s="398"/>
      <c r="J435" s="395"/>
      <c r="K435" s="399">
        <v>-0.048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16" customFormat="1" ht="20.5" customHeight="1">
      <c r="B436" s="211"/>
      <c r="C436" s="388"/>
      <c r="D436" s="388"/>
      <c r="E436" s="389" t="s">
        <v>5</v>
      </c>
      <c r="F436" s="393" t="s">
        <v>1121</v>
      </c>
      <c r="G436" s="394"/>
      <c r="H436" s="394"/>
      <c r="I436" s="394"/>
      <c r="J436" s="388"/>
      <c r="K436" s="392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25" customFormat="1" ht="20.5" customHeight="1">
      <c r="B437" s="220"/>
      <c r="C437" s="395"/>
      <c r="D437" s="395"/>
      <c r="E437" s="396" t="s">
        <v>5</v>
      </c>
      <c r="F437" s="397" t="s">
        <v>1253</v>
      </c>
      <c r="G437" s="398"/>
      <c r="H437" s="398"/>
      <c r="I437" s="398"/>
      <c r="J437" s="395"/>
      <c r="K437" s="399">
        <v>0.931</v>
      </c>
      <c r="L437" s="221"/>
      <c r="M437" s="221"/>
      <c r="N437" s="221"/>
      <c r="O437" s="221"/>
      <c r="P437" s="221"/>
      <c r="Q437" s="221"/>
      <c r="R437" s="224"/>
      <c r="T437" s="226"/>
      <c r="U437" s="221"/>
      <c r="V437" s="221"/>
      <c r="W437" s="221"/>
      <c r="X437" s="221"/>
      <c r="Y437" s="221"/>
      <c r="Z437" s="221"/>
      <c r="AA437" s="227"/>
      <c r="AT437" s="228" t="s">
        <v>168</v>
      </c>
      <c r="AU437" s="228" t="s">
        <v>114</v>
      </c>
      <c r="AV437" s="225" t="s">
        <v>114</v>
      </c>
      <c r="AW437" s="225" t="s">
        <v>33</v>
      </c>
      <c r="AX437" s="225" t="s">
        <v>75</v>
      </c>
      <c r="AY437" s="228" t="s">
        <v>160</v>
      </c>
    </row>
    <row r="438" spans="2:51" s="225" customFormat="1" ht="20.5" customHeight="1">
      <c r="B438" s="220"/>
      <c r="C438" s="395"/>
      <c r="D438" s="395"/>
      <c r="E438" s="396" t="s">
        <v>5</v>
      </c>
      <c r="F438" s="397" t="s">
        <v>1254</v>
      </c>
      <c r="G438" s="398"/>
      <c r="H438" s="398"/>
      <c r="I438" s="398"/>
      <c r="J438" s="395"/>
      <c r="K438" s="399">
        <v>-0.033</v>
      </c>
      <c r="L438" s="221"/>
      <c r="M438" s="221"/>
      <c r="N438" s="221"/>
      <c r="O438" s="221"/>
      <c r="P438" s="221"/>
      <c r="Q438" s="221"/>
      <c r="R438" s="224"/>
      <c r="T438" s="226"/>
      <c r="U438" s="221"/>
      <c r="V438" s="221"/>
      <c r="W438" s="221"/>
      <c r="X438" s="221"/>
      <c r="Y438" s="221"/>
      <c r="Z438" s="221"/>
      <c r="AA438" s="227"/>
      <c r="AT438" s="228" t="s">
        <v>168</v>
      </c>
      <c r="AU438" s="228" t="s">
        <v>114</v>
      </c>
      <c r="AV438" s="225" t="s">
        <v>114</v>
      </c>
      <c r="AW438" s="225" t="s">
        <v>33</v>
      </c>
      <c r="AX438" s="225" t="s">
        <v>75</v>
      </c>
      <c r="AY438" s="228" t="s">
        <v>160</v>
      </c>
    </row>
    <row r="439" spans="2:51" s="216" customFormat="1" ht="20.5" customHeight="1">
      <c r="B439" s="211"/>
      <c r="C439" s="388"/>
      <c r="D439" s="388"/>
      <c r="E439" s="389" t="s">
        <v>5</v>
      </c>
      <c r="F439" s="393" t="s">
        <v>1123</v>
      </c>
      <c r="G439" s="394"/>
      <c r="H439" s="394"/>
      <c r="I439" s="394"/>
      <c r="J439" s="388"/>
      <c r="K439" s="392" t="s">
        <v>5</v>
      </c>
      <c r="L439" s="212"/>
      <c r="M439" s="212"/>
      <c r="N439" s="212"/>
      <c r="O439" s="212"/>
      <c r="P439" s="212"/>
      <c r="Q439" s="212"/>
      <c r="R439" s="215"/>
      <c r="T439" s="217"/>
      <c r="U439" s="212"/>
      <c r="V439" s="212"/>
      <c r="W439" s="212"/>
      <c r="X439" s="212"/>
      <c r="Y439" s="212"/>
      <c r="Z439" s="212"/>
      <c r="AA439" s="218"/>
      <c r="AT439" s="219" t="s">
        <v>168</v>
      </c>
      <c r="AU439" s="219" t="s">
        <v>114</v>
      </c>
      <c r="AV439" s="216" t="s">
        <v>83</v>
      </c>
      <c r="AW439" s="216" t="s">
        <v>33</v>
      </c>
      <c r="AX439" s="216" t="s">
        <v>75</v>
      </c>
      <c r="AY439" s="219" t="s">
        <v>160</v>
      </c>
    </row>
    <row r="440" spans="2:51" s="225" customFormat="1" ht="20.5" customHeight="1">
      <c r="B440" s="220"/>
      <c r="C440" s="395"/>
      <c r="D440" s="395"/>
      <c r="E440" s="396" t="s">
        <v>5</v>
      </c>
      <c r="F440" s="397" t="s">
        <v>1255</v>
      </c>
      <c r="G440" s="398"/>
      <c r="H440" s="398"/>
      <c r="I440" s="398"/>
      <c r="J440" s="395"/>
      <c r="K440" s="399">
        <v>0.688</v>
      </c>
      <c r="L440" s="221"/>
      <c r="M440" s="221"/>
      <c r="N440" s="221"/>
      <c r="O440" s="221"/>
      <c r="P440" s="221"/>
      <c r="Q440" s="221"/>
      <c r="R440" s="224"/>
      <c r="T440" s="226"/>
      <c r="U440" s="221"/>
      <c r="V440" s="221"/>
      <c r="W440" s="221"/>
      <c r="X440" s="221"/>
      <c r="Y440" s="221"/>
      <c r="Z440" s="221"/>
      <c r="AA440" s="227"/>
      <c r="AT440" s="228" t="s">
        <v>168</v>
      </c>
      <c r="AU440" s="228" t="s">
        <v>114</v>
      </c>
      <c r="AV440" s="225" t="s">
        <v>114</v>
      </c>
      <c r="AW440" s="225" t="s">
        <v>33</v>
      </c>
      <c r="AX440" s="225" t="s">
        <v>75</v>
      </c>
      <c r="AY440" s="228" t="s">
        <v>160</v>
      </c>
    </row>
    <row r="441" spans="2:51" s="225" customFormat="1" ht="20.5" customHeight="1">
      <c r="B441" s="220"/>
      <c r="C441" s="395"/>
      <c r="D441" s="395"/>
      <c r="E441" s="396" t="s">
        <v>5</v>
      </c>
      <c r="F441" s="397" t="s">
        <v>1256</v>
      </c>
      <c r="G441" s="398"/>
      <c r="H441" s="398"/>
      <c r="I441" s="398"/>
      <c r="J441" s="395"/>
      <c r="K441" s="399">
        <v>-0.025</v>
      </c>
      <c r="L441" s="221"/>
      <c r="M441" s="221"/>
      <c r="N441" s="221"/>
      <c r="O441" s="221"/>
      <c r="P441" s="221"/>
      <c r="Q441" s="221"/>
      <c r="R441" s="224"/>
      <c r="T441" s="226"/>
      <c r="U441" s="221"/>
      <c r="V441" s="221"/>
      <c r="W441" s="221"/>
      <c r="X441" s="221"/>
      <c r="Y441" s="221"/>
      <c r="Z441" s="221"/>
      <c r="AA441" s="227"/>
      <c r="AT441" s="228" t="s">
        <v>168</v>
      </c>
      <c r="AU441" s="228" t="s">
        <v>114</v>
      </c>
      <c r="AV441" s="225" t="s">
        <v>114</v>
      </c>
      <c r="AW441" s="225" t="s">
        <v>33</v>
      </c>
      <c r="AX441" s="225" t="s">
        <v>75</v>
      </c>
      <c r="AY441" s="228" t="s">
        <v>160</v>
      </c>
    </row>
    <row r="442" spans="2:51" s="216" customFormat="1" ht="20.5" customHeight="1">
      <c r="B442" s="211"/>
      <c r="C442" s="388"/>
      <c r="D442" s="388"/>
      <c r="E442" s="389" t="s">
        <v>5</v>
      </c>
      <c r="F442" s="393" t="s">
        <v>1125</v>
      </c>
      <c r="G442" s="394"/>
      <c r="H442" s="394"/>
      <c r="I442" s="394"/>
      <c r="J442" s="388"/>
      <c r="K442" s="392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395"/>
      <c r="D443" s="395"/>
      <c r="E443" s="396" t="s">
        <v>5</v>
      </c>
      <c r="F443" s="397" t="s">
        <v>1257</v>
      </c>
      <c r="G443" s="398"/>
      <c r="H443" s="398"/>
      <c r="I443" s="398"/>
      <c r="J443" s="395"/>
      <c r="K443" s="399">
        <v>0.272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25" customFormat="1" ht="20.5" customHeight="1">
      <c r="B444" s="220"/>
      <c r="C444" s="395"/>
      <c r="D444" s="395"/>
      <c r="E444" s="396" t="s">
        <v>5</v>
      </c>
      <c r="F444" s="397" t="s">
        <v>1258</v>
      </c>
      <c r="G444" s="398"/>
      <c r="H444" s="398"/>
      <c r="I444" s="398"/>
      <c r="J444" s="395"/>
      <c r="K444" s="399">
        <v>-0.01</v>
      </c>
      <c r="L444" s="221"/>
      <c r="M444" s="221"/>
      <c r="N444" s="221"/>
      <c r="O444" s="221"/>
      <c r="P444" s="221"/>
      <c r="Q444" s="221"/>
      <c r="R444" s="224"/>
      <c r="T444" s="226"/>
      <c r="U444" s="221"/>
      <c r="V444" s="221"/>
      <c r="W444" s="221"/>
      <c r="X444" s="221"/>
      <c r="Y444" s="221"/>
      <c r="Z444" s="221"/>
      <c r="AA444" s="227"/>
      <c r="AT444" s="228" t="s">
        <v>168</v>
      </c>
      <c r="AU444" s="228" t="s">
        <v>114</v>
      </c>
      <c r="AV444" s="225" t="s">
        <v>114</v>
      </c>
      <c r="AW444" s="225" t="s">
        <v>33</v>
      </c>
      <c r="AX444" s="225" t="s">
        <v>75</v>
      </c>
      <c r="AY444" s="228" t="s">
        <v>160</v>
      </c>
    </row>
    <row r="445" spans="2:51" s="216" customFormat="1" ht="20.5" customHeight="1">
      <c r="B445" s="211"/>
      <c r="C445" s="388"/>
      <c r="D445" s="388"/>
      <c r="E445" s="389" t="s">
        <v>5</v>
      </c>
      <c r="F445" s="393" t="s">
        <v>1127</v>
      </c>
      <c r="G445" s="394"/>
      <c r="H445" s="394"/>
      <c r="I445" s="394"/>
      <c r="J445" s="388"/>
      <c r="K445" s="392" t="s">
        <v>5</v>
      </c>
      <c r="L445" s="212"/>
      <c r="M445" s="212"/>
      <c r="N445" s="212"/>
      <c r="O445" s="212"/>
      <c r="P445" s="212"/>
      <c r="Q445" s="212"/>
      <c r="R445" s="215"/>
      <c r="T445" s="217"/>
      <c r="U445" s="212"/>
      <c r="V445" s="212"/>
      <c r="W445" s="212"/>
      <c r="X445" s="212"/>
      <c r="Y445" s="212"/>
      <c r="Z445" s="212"/>
      <c r="AA445" s="218"/>
      <c r="AT445" s="219" t="s">
        <v>168</v>
      </c>
      <c r="AU445" s="219" t="s">
        <v>114</v>
      </c>
      <c r="AV445" s="216" t="s">
        <v>83</v>
      </c>
      <c r="AW445" s="216" t="s">
        <v>33</v>
      </c>
      <c r="AX445" s="216" t="s">
        <v>75</v>
      </c>
      <c r="AY445" s="219" t="s">
        <v>160</v>
      </c>
    </row>
    <row r="446" spans="2:51" s="225" customFormat="1" ht="20.5" customHeight="1">
      <c r="B446" s="220"/>
      <c r="C446" s="395"/>
      <c r="D446" s="395"/>
      <c r="E446" s="396" t="s">
        <v>5</v>
      </c>
      <c r="F446" s="397" t="s">
        <v>1259</v>
      </c>
      <c r="G446" s="398"/>
      <c r="H446" s="398"/>
      <c r="I446" s="398"/>
      <c r="J446" s="395"/>
      <c r="K446" s="399">
        <v>0.149</v>
      </c>
      <c r="L446" s="221"/>
      <c r="M446" s="221"/>
      <c r="N446" s="221"/>
      <c r="O446" s="221"/>
      <c r="P446" s="221"/>
      <c r="Q446" s="221"/>
      <c r="R446" s="224"/>
      <c r="T446" s="226"/>
      <c r="U446" s="221"/>
      <c r="V446" s="221"/>
      <c r="W446" s="221"/>
      <c r="X446" s="221"/>
      <c r="Y446" s="221"/>
      <c r="Z446" s="221"/>
      <c r="AA446" s="227"/>
      <c r="AT446" s="228" t="s">
        <v>168</v>
      </c>
      <c r="AU446" s="228" t="s">
        <v>114</v>
      </c>
      <c r="AV446" s="225" t="s">
        <v>114</v>
      </c>
      <c r="AW446" s="225" t="s">
        <v>33</v>
      </c>
      <c r="AX446" s="225" t="s">
        <v>75</v>
      </c>
      <c r="AY446" s="228" t="s">
        <v>160</v>
      </c>
    </row>
    <row r="447" spans="2:51" s="225" customFormat="1" ht="20.5" customHeight="1">
      <c r="B447" s="220"/>
      <c r="C447" s="395"/>
      <c r="D447" s="395"/>
      <c r="E447" s="396" t="s">
        <v>5</v>
      </c>
      <c r="F447" s="397" t="s">
        <v>1260</v>
      </c>
      <c r="G447" s="398"/>
      <c r="H447" s="398"/>
      <c r="I447" s="398"/>
      <c r="J447" s="395"/>
      <c r="K447" s="399">
        <v>-0.005</v>
      </c>
      <c r="L447" s="221"/>
      <c r="M447" s="221"/>
      <c r="N447" s="221"/>
      <c r="O447" s="221"/>
      <c r="P447" s="221"/>
      <c r="Q447" s="221"/>
      <c r="R447" s="224"/>
      <c r="T447" s="226"/>
      <c r="U447" s="221"/>
      <c r="V447" s="221"/>
      <c r="W447" s="221"/>
      <c r="X447" s="221"/>
      <c r="Y447" s="221"/>
      <c r="Z447" s="221"/>
      <c r="AA447" s="227"/>
      <c r="AT447" s="228" t="s">
        <v>168</v>
      </c>
      <c r="AU447" s="228" t="s">
        <v>114</v>
      </c>
      <c r="AV447" s="225" t="s">
        <v>114</v>
      </c>
      <c r="AW447" s="225" t="s">
        <v>33</v>
      </c>
      <c r="AX447" s="225" t="s">
        <v>75</v>
      </c>
      <c r="AY447" s="228" t="s">
        <v>160</v>
      </c>
    </row>
    <row r="448" spans="2:51" s="216" customFormat="1" ht="20.5" customHeight="1">
      <c r="B448" s="211"/>
      <c r="C448" s="388"/>
      <c r="D448" s="388"/>
      <c r="E448" s="389" t="s">
        <v>5</v>
      </c>
      <c r="F448" s="393" t="s">
        <v>1129</v>
      </c>
      <c r="G448" s="394"/>
      <c r="H448" s="394"/>
      <c r="I448" s="394"/>
      <c r="J448" s="388"/>
      <c r="K448" s="392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395"/>
      <c r="D449" s="395"/>
      <c r="E449" s="396" t="s">
        <v>5</v>
      </c>
      <c r="F449" s="397" t="s">
        <v>1261</v>
      </c>
      <c r="G449" s="398"/>
      <c r="H449" s="398"/>
      <c r="I449" s="398"/>
      <c r="J449" s="395"/>
      <c r="K449" s="399">
        <v>1.129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25" customFormat="1" ht="20.5" customHeight="1">
      <c r="B450" s="220"/>
      <c r="C450" s="395"/>
      <c r="D450" s="395"/>
      <c r="E450" s="396" t="s">
        <v>5</v>
      </c>
      <c r="F450" s="397" t="s">
        <v>1262</v>
      </c>
      <c r="G450" s="398"/>
      <c r="H450" s="398"/>
      <c r="I450" s="398"/>
      <c r="J450" s="395"/>
      <c r="K450" s="399">
        <v>-0.04</v>
      </c>
      <c r="L450" s="221"/>
      <c r="M450" s="221"/>
      <c r="N450" s="221"/>
      <c r="O450" s="221"/>
      <c r="P450" s="221"/>
      <c r="Q450" s="221"/>
      <c r="R450" s="224"/>
      <c r="T450" s="226"/>
      <c r="U450" s="221"/>
      <c r="V450" s="221"/>
      <c r="W450" s="221"/>
      <c r="X450" s="221"/>
      <c r="Y450" s="221"/>
      <c r="Z450" s="221"/>
      <c r="AA450" s="227"/>
      <c r="AT450" s="228" t="s">
        <v>168</v>
      </c>
      <c r="AU450" s="228" t="s">
        <v>114</v>
      </c>
      <c r="AV450" s="225" t="s">
        <v>114</v>
      </c>
      <c r="AW450" s="225" t="s">
        <v>33</v>
      </c>
      <c r="AX450" s="225" t="s">
        <v>75</v>
      </c>
      <c r="AY450" s="228" t="s">
        <v>160</v>
      </c>
    </row>
    <row r="451" spans="2:51" s="216" customFormat="1" ht="20.5" customHeight="1">
      <c r="B451" s="211"/>
      <c r="C451" s="388"/>
      <c r="D451" s="388"/>
      <c r="E451" s="389" t="s">
        <v>5</v>
      </c>
      <c r="F451" s="393" t="s">
        <v>1131</v>
      </c>
      <c r="G451" s="394"/>
      <c r="H451" s="394"/>
      <c r="I451" s="394"/>
      <c r="J451" s="388"/>
      <c r="K451" s="392" t="s">
        <v>5</v>
      </c>
      <c r="L451" s="212"/>
      <c r="M451" s="212"/>
      <c r="N451" s="212"/>
      <c r="O451" s="212"/>
      <c r="P451" s="212"/>
      <c r="Q451" s="212"/>
      <c r="R451" s="215"/>
      <c r="T451" s="217"/>
      <c r="U451" s="212"/>
      <c r="V451" s="212"/>
      <c r="W451" s="212"/>
      <c r="X451" s="212"/>
      <c r="Y451" s="212"/>
      <c r="Z451" s="212"/>
      <c r="AA451" s="218"/>
      <c r="AT451" s="219" t="s">
        <v>168</v>
      </c>
      <c r="AU451" s="219" t="s">
        <v>114</v>
      </c>
      <c r="AV451" s="216" t="s">
        <v>83</v>
      </c>
      <c r="AW451" s="216" t="s">
        <v>33</v>
      </c>
      <c r="AX451" s="216" t="s">
        <v>75</v>
      </c>
      <c r="AY451" s="219" t="s">
        <v>160</v>
      </c>
    </row>
    <row r="452" spans="2:51" s="225" customFormat="1" ht="20.5" customHeight="1">
      <c r="B452" s="220"/>
      <c r="C452" s="395"/>
      <c r="D452" s="395"/>
      <c r="E452" s="396" t="s">
        <v>5</v>
      </c>
      <c r="F452" s="397" t="s">
        <v>1263</v>
      </c>
      <c r="G452" s="398"/>
      <c r="H452" s="398"/>
      <c r="I452" s="398"/>
      <c r="J452" s="395"/>
      <c r="K452" s="399">
        <v>0.941</v>
      </c>
      <c r="L452" s="221"/>
      <c r="M452" s="221"/>
      <c r="N452" s="221"/>
      <c r="O452" s="221"/>
      <c r="P452" s="221"/>
      <c r="Q452" s="221"/>
      <c r="R452" s="224"/>
      <c r="T452" s="226"/>
      <c r="U452" s="221"/>
      <c r="V452" s="221"/>
      <c r="W452" s="221"/>
      <c r="X452" s="221"/>
      <c r="Y452" s="221"/>
      <c r="Z452" s="221"/>
      <c r="AA452" s="227"/>
      <c r="AT452" s="228" t="s">
        <v>168</v>
      </c>
      <c r="AU452" s="228" t="s">
        <v>114</v>
      </c>
      <c r="AV452" s="225" t="s">
        <v>114</v>
      </c>
      <c r="AW452" s="225" t="s">
        <v>33</v>
      </c>
      <c r="AX452" s="225" t="s">
        <v>75</v>
      </c>
      <c r="AY452" s="228" t="s">
        <v>160</v>
      </c>
    </row>
    <row r="453" spans="2:51" s="225" customFormat="1" ht="20.5" customHeight="1">
      <c r="B453" s="220"/>
      <c r="C453" s="395"/>
      <c r="D453" s="395"/>
      <c r="E453" s="396" t="s">
        <v>5</v>
      </c>
      <c r="F453" s="397" t="s">
        <v>1264</v>
      </c>
      <c r="G453" s="398"/>
      <c r="H453" s="398"/>
      <c r="I453" s="398"/>
      <c r="J453" s="395"/>
      <c r="K453" s="399">
        <v>-0.034</v>
      </c>
      <c r="L453" s="221"/>
      <c r="M453" s="221"/>
      <c r="N453" s="221"/>
      <c r="O453" s="221"/>
      <c r="P453" s="221"/>
      <c r="Q453" s="221"/>
      <c r="R453" s="224"/>
      <c r="T453" s="226"/>
      <c r="U453" s="221"/>
      <c r="V453" s="221"/>
      <c r="W453" s="221"/>
      <c r="X453" s="221"/>
      <c r="Y453" s="221"/>
      <c r="Z453" s="221"/>
      <c r="AA453" s="227"/>
      <c r="AT453" s="228" t="s">
        <v>168</v>
      </c>
      <c r="AU453" s="228" t="s">
        <v>114</v>
      </c>
      <c r="AV453" s="225" t="s">
        <v>114</v>
      </c>
      <c r="AW453" s="225" t="s">
        <v>33</v>
      </c>
      <c r="AX453" s="225" t="s">
        <v>75</v>
      </c>
      <c r="AY453" s="228" t="s">
        <v>160</v>
      </c>
    </row>
    <row r="454" spans="2:51" s="216" customFormat="1" ht="20.5" customHeight="1">
      <c r="B454" s="211"/>
      <c r="C454" s="388"/>
      <c r="D454" s="388"/>
      <c r="E454" s="389" t="s">
        <v>5</v>
      </c>
      <c r="F454" s="393" t="s">
        <v>1133</v>
      </c>
      <c r="G454" s="394"/>
      <c r="H454" s="394"/>
      <c r="I454" s="394"/>
      <c r="J454" s="388"/>
      <c r="K454" s="392" t="s">
        <v>5</v>
      </c>
      <c r="L454" s="212"/>
      <c r="M454" s="212"/>
      <c r="N454" s="212"/>
      <c r="O454" s="212"/>
      <c r="P454" s="212"/>
      <c r="Q454" s="212"/>
      <c r="R454" s="215"/>
      <c r="T454" s="217"/>
      <c r="U454" s="212"/>
      <c r="V454" s="212"/>
      <c r="W454" s="212"/>
      <c r="X454" s="212"/>
      <c r="Y454" s="212"/>
      <c r="Z454" s="212"/>
      <c r="AA454" s="218"/>
      <c r="AT454" s="219" t="s">
        <v>168</v>
      </c>
      <c r="AU454" s="219" t="s">
        <v>114</v>
      </c>
      <c r="AV454" s="216" t="s">
        <v>83</v>
      </c>
      <c r="AW454" s="216" t="s">
        <v>33</v>
      </c>
      <c r="AX454" s="216" t="s">
        <v>75</v>
      </c>
      <c r="AY454" s="219" t="s">
        <v>160</v>
      </c>
    </row>
    <row r="455" spans="2:51" s="225" customFormat="1" ht="20.5" customHeight="1">
      <c r="B455" s="220"/>
      <c r="C455" s="395"/>
      <c r="D455" s="395"/>
      <c r="E455" s="396" t="s">
        <v>5</v>
      </c>
      <c r="F455" s="397" t="s">
        <v>1265</v>
      </c>
      <c r="G455" s="398"/>
      <c r="H455" s="398"/>
      <c r="I455" s="398"/>
      <c r="J455" s="395"/>
      <c r="K455" s="399">
        <v>2.525</v>
      </c>
      <c r="L455" s="221"/>
      <c r="M455" s="221"/>
      <c r="N455" s="221"/>
      <c r="O455" s="221"/>
      <c r="P455" s="221"/>
      <c r="Q455" s="221"/>
      <c r="R455" s="224"/>
      <c r="T455" s="226"/>
      <c r="U455" s="221"/>
      <c r="V455" s="221"/>
      <c r="W455" s="221"/>
      <c r="X455" s="221"/>
      <c r="Y455" s="221"/>
      <c r="Z455" s="221"/>
      <c r="AA455" s="227"/>
      <c r="AT455" s="228" t="s">
        <v>168</v>
      </c>
      <c r="AU455" s="228" t="s">
        <v>114</v>
      </c>
      <c r="AV455" s="225" t="s">
        <v>114</v>
      </c>
      <c r="AW455" s="225" t="s">
        <v>33</v>
      </c>
      <c r="AX455" s="225" t="s">
        <v>75</v>
      </c>
      <c r="AY455" s="228" t="s">
        <v>160</v>
      </c>
    </row>
    <row r="456" spans="2:51" s="225" customFormat="1" ht="20.5" customHeight="1">
      <c r="B456" s="220"/>
      <c r="C456" s="395"/>
      <c r="D456" s="395"/>
      <c r="E456" s="396" t="s">
        <v>5</v>
      </c>
      <c r="F456" s="397" t="s">
        <v>1266</v>
      </c>
      <c r="G456" s="398"/>
      <c r="H456" s="398"/>
      <c r="I456" s="398"/>
      <c r="J456" s="395"/>
      <c r="K456" s="399">
        <v>-0.09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43" customFormat="1" ht="20.5" customHeight="1">
      <c r="B457" s="238"/>
      <c r="C457" s="405"/>
      <c r="D457" s="405"/>
      <c r="E457" s="406" t="s">
        <v>5</v>
      </c>
      <c r="F457" s="407" t="s">
        <v>197</v>
      </c>
      <c r="G457" s="408"/>
      <c r="H457" s="408"/>
      <c r="I457" s="408"/>
      <c r="J457" s="405"/>
      <c r="K457" s="409">
        <v>7.696</v>
      </c>
      <c r="L457" s="239"/>
      <c r="M457" s="239"/>
      <c r="N457" s="239"/>
      <c r="O457" s="239"/>
      <c r="P457" s="239"/>
      <c r="Q457" s="239"/>
      <c r="R457" s="242"/>
      <c r="T457" s="244"/>
      <c r="U457" s="239"/>
      <c r="V457" s="239"/>
      <c r="W457" s="239"/>
      <c r="X457" s="239"/>
      <c r="Y457" s="239"/>
      <c r="Z457" s="239"/>
      <c r="AA457" s="245"/>
      <c r="AT457" s="246" t="s">
        <v>168</v>
      </c>
      <c r="AU457" s="246" t="s">
        <v>114</v>
      </c>
      <c r="AV457" s="243" t="s">
        <v>175</v>
      </c>
      <c r="AW457" s="243" t="s">
        <v>33</v>
      </c>
      <c r="AX457" s="243" t="s">
        <v>75</v>
      </c>
      <c r="AY457" s="246" t="s">
        <v>160</v>
      </c>
    </row>
    <row r="458" spans="2:51" s="234" customFormat="1" ht="20.5" customHeight="1">
      <c r="B458" s="229"/>
      <c r="C458" s="400"/>
      <c r="D458" s="400"/>
      <c r="E458" s="401" t="s">
        <v>5</v>
      </c>
      <c r="F458" s="402" t="s">
        <v>170</v>
      </c>
      <c r="G458" s="403"/>
      <c r="H458" s="403"/>
      <c r="I458" s="403"/>
      <c r="J458" s="400"/>
      <c r="K458" s="404">
        <v>153.123</v>
      </c>
      <c r="L458" s="230"/>
      <c r="M458" s="230"/>
      <c r="N458" s="230"/>
      <c r="O458" s="230"/>
      <c r="P458" s="230"/>
      <c r="Q458" s="230"/>
      <c r="R458" s="233"/>
      <c r="T458" s="235"/>
      <c r="U458" s="230"/>
      <c r="V458" s="230"/>
      <c r="W458" s="230"/>
      <c r="X458" s="230"/>
      <c r="Y458" s="230"/>
      <c r="Z458" s="230"/>
      <c r="AA458" s="236"/>
      <c r="AT458" s="237" t="s">
        <v>168</v>
      </c>
      <c r="AU458" s="237" t="s">
        <v>114</v>
      </c>
      <c r="AV458" s="234" t="s">
        <v>165</v>
      </c>
      <c r="AW458" s="234" t="s">
        <v>33</v>
      </c>
      <c r="AX458" s="234" t="s">
        <v>83</v>
      </c>
      <c r="AY458" s="237" t="s">
        <v>160</v>
      </c>
    </row>
    <row r="459" spans="2:65" s="126" customFormat="1" ht="20.5" customHeight="1">
      <c r="B459" s="127"/>
      <c r="C459" s="412" t="s">
        <v>10</v>
      </c>
      <c r="D459" s="412" t="s">
        <v>237</v>
      </c>
      <c r="E459" s="413" t="s">
        <v>849</v>
      </c>
      <c r="F459" s="414" t="s">
        <v>850</v>
      </c>
      <c r="G459" s="414"/>
      <c r="H459" s="414"/>
      <c r="I459" s="414"/>
      <c r="J459" s="415" t="s">
        <v>240</v>
      </c>
      <c r="K459" s="416">
        <v>309.307</v>
      </c>
      <c r="L459" s="323">
        <v>0</v>
      </c>
      <c r="M459" s="323"/>
      <c r="N459" s="324">
        <f>ROUND(L459*K459,2)</f>
        <v>0</v>
      </c>
      <c r="O459" s="318"/>
      <c r="P459" s="318"/>
      <c r="Q459" s="318"/>
      <c r="R459" s="130"/>
      <c r="T459" s="207" t="s">
        <v>5</v>
      </c>
      <c r="U459" s="208" t="s">
        <v>40</v>
      </c>
      <c r="V459" s="128"/>
      <c r="W459" s="209">
        <f>V459*K459</f>
        <v>0</v>
      </c>
      <c r="X459" s="209">
        <v>1</v>
      </c>
      <c r="Y459" s="209">
        <f>X459*K459</f>
        <v>309.307</v>
      </c>
      <c r="Z459" s="209">
        <v>0</v>
      </c>
      <c r="AA459" s="210">
        <f>Z459*K459</f>
        <v>0</v>
      </c>
      <c r="AR459" s="117" t="s">
        <v>213</v>
      </c>
      <c r="AT459" s="117" t="s">
        <v>237</v>
      </c>
      <c r="AU459" s="117" t="s">
        <v>114</v>
      </c>
      <c r="AY459" s="117" t="s">
        <v>160</v>
      </c>
      <c r="BE459" s="174">
        <f>IF(U459="základní",N459,0)</f>
        <v>0</v>
      </c>
      <c r="BF459" s="174">
        <f>IF(U459="snížená",N459,0)</f>
        <v>0</v>
      </c>
      <c r="BG459" s="174">
        <f>IF(U459="zákl. přenesená",N459,0)</f>
        <v>0</v>
      </c>
      <c r="BH459" s="174">
        <f>IF(U459="sníž. přenesená",N459,0)</f>
        <v>0</v>
      </c>
      <c r="BI459" s="174">
        <f>IF(U459="nulová",N459,0)</f>
        <v>0</v>
      </c>
      <c r="BJ459" s="117" t="s">
        <v>83</v>
      </c>
      <c r="BK459" s="174">
        <f>ROUND(L459*K459,2)</f>
        <v>0</v>
      </c>
      <c r="BL459" s="117" t="s">
        <v>165</v>
      </c>
      <c r="BM459" s="117" t="s">
        <v>1267</v>
      </c>
    </row>
    <row r="460" spans="2:51" s="216" customFormat="1" ht="20.5" customHeight="1">
      <c r="B460" s="211"/>
      <c r="C460" s="388"/>
      <c r="D460" s="388"/>
      <c r="E460" s="389" t="s">
        <v>5</v>
      </c>
      <c r="F460" s="390" t="s">
        <v>657</v>
      </c>
      <c r="G460" s="391"/>
      <c r="H460" s="391"/>
      <c r="I460" s="391"/>
      <c r="J460" s="388"/>
      <c r="K460" s="392" t="s">
        <v>5</v>
      </c>
      <c r="L460" s="212"/>
      <c r="M460" s="212"/>
      <c r="N460" s="212"/>
      <c r="O460" s="212"/>
      <c r="P460" s="212"/>
      <c r="Q460" s="212"/>
      <c r="R460" s="215"/>
      <c r="T460" s="217"/>
      <c r="U460" s="212"/>
      <c r="V460" s="212"/>
      <c r="W460" s="212"/>
      <c r="X460" s="212"/>
      <c r="Y460" s="212"/>
      <c r="Z460" s="212"/>
      <c r="AA460" s="218"/>
      <c r="AT460" s="219" t="s">
        <v>168</v>
      </c>
      <c r="AU460" s="219" t="s">
        <v>114</v>
      </c>
      <c r="AV460" s="216" t="s">
        <v>83</v>
      </c>
      <c r="AW460" s="216" t="s">
        <v>33</v>
      </c>
      <c r="AX460" s="216" t="s">
        <v>75</v>
      </c>
      <c r="AY460" s="219" t="s">
        <v>160</v>
      </c>
    </row>
    <row r="461" spans="2:51" s="216" customFormat="1" ht="20.5" customHeight="1">
      <c r="B461" s="211"/>
      <c r="C461" s="388"/>
      <c r="D461" s="388"/>
      <c r="E461" s="389" t="s">
        <v>5</v>
      </c>
      <c r="F461" s="393" t="s">
        <v>191</v>
      </c>
      <c r="G461" s="394"/>
      <c r="H461" s="394"/>
      <c r="I461" s="394"/>
      <c r="J461" s="388"/>
      <c r="K461" s="392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16" customFormat="1" ht="20.5" customHeight="1">
      <c r="B462" s="211"/>
      <c r="C462" s="388"/>
      <c r="D462" s="388"/>
      <c r="E462" s="389" t="s">
        <v>5</v>
      </c>
      <c r="F462" s="393" t="s">
        <v>1136</v>
      </c>
      <c r="G462" s="394"/>
      <c r="H462" s="394"/>
      <c r="I462" s="394"/>
      <c r="J462" s="388"/>
      <c r="K462" s="392" t="s">
        <v>5</v>
      </c>
      <c r="L462" s="212"/>
      <c r="M462" s="212"/>
      <c r="N462" s="212"/>
      <c r="O462" s="212"/>
      <c r="P462" s="212"/>
      <c r="Q462" s="212"/>
      <c r="R462" s="215"/>
      <c r="T462" s="217"/>
      <c r="U462" s="212"/>
      <c r="V462" s="212"/>
      <c r="W462" s="212"/>
      <c r="X462" s="212"/>
      <c r="Y462" s="212"/>
      <c r="Z462" s="212"/>
      <c r="AA462" s="218"/>
      <c r="AT462" s="219" t="s">
        <v>168</v>
      </c>
      <c r="AU462" s="219" t="s">
        <v>114</v>
      </c>
      <c r="AV462" s="216" t="s">
        <v>83</v>
      </c>
      <c r="AW462" s="216" t="s">
        <v>33</v>
      </c>
      <c r="AX462" s="216" t="s">
        <v>75</v>
      </c>
      <c r="AY462" s="219" t="s">
        <v>160</v>
      </c>
    </row>
    <row r="463" spans="2:51" s="225" customFormat="1" ht="20.5" customHeight="1">
      <c r="B463" s="220"/>
      <c r="C463" s="395"/>
      <c r="D463" s="395"/>
      <c r="E463" s="396" t="s">
        <v>5</v>
      </c>
      <c r="F463" s="397" t="s">
        <v>1268</v>
      </c>
      <c r="G463" s="398"/>
      <c r="H463" s="398"/>
      <c r="I463" s="398"/>
      <c r="J463" s="395"/>
      <c r="K463" s="399">
        <v>23.634</v>
      </c>
      <c r="L463" s="221"/>
      <c r="M463" s="221"/>
      <c r="N463" s="221"/>
      <c r="O463" s="221"/>
      <c r="P463" s="221"/>
      <c r="Q463" s="221"/>
      <c r="R463" s="224"/>
      <c r="T463" s="226"/>
      <c r="U463" s="221"/>
      <c r="V463" s="221"/>
      <c r="W463" s="221"/>
      <c r="X463" s="221"/>
      <c r="Y463" s="221"/>
      <c r="Z463" s="221"/>
      <c r="AA463" s="227"/>
      <c r="AT463" s="228" t="s">
        <v>168</v>
      </c>
      <c r="AU463" s="228" t="s">
        <v>114</v>
      </c>
      <c r="AV463" s="225" t="s">
        <v>114</v>
      </c>
      <c r="AW463" s="225" t="s">
        <v>33</v>
      </c>
      <c r="AX463" s="225" t="s">
        <v>75</v>
      </c>
      <c r="AY463" s="228" t="s">
        <v>160</v>
      </c>
    </row>
    <row r="464" spans="2:51" s="225" customFormat="1" ht="20.5" customHeight="1">
      <c r="B464" s="220"/>
      <c r="C464" s="395"/>
      <c r="D464" s="395"/>
      <c r="E464" s="396" t="s">
        <v>5</v>
      </c>
      <c r="F464" s="397" t="s">
        <v>1269</v>
      </c>
      <c r="G464" s="398"/>
      <c r="H464" s="398"/>
      <c r="I464" s="398"/>
      <c r="J464" s="395"/>
      <c r="K464" s="399">
        <v>-1.855</v>
      </c>
      <c r="L464" s="221"/>
      <c r="M464" s="221"/>
      <c r="N464" s="221"/>
      <c r="O464" s="221"/>
      <c r="P464" s="221"/>
      <c r="Q464" s="221"/>
      <c r="R464" s="224"/>
      <c r="T464" s="226"/>
      <c r="U464" s="221"/>
      <c r="V464" s="221"/>
      <c r="W464" s="221"/>
      <c r="X464" s="221"/>
      <c r="Y464" s="221"/>
      <c r="Z464" s="221"/>
      <c r="AA464" s="227"/>
      <c r="AT464" s="228" t="s">
        <v>168</v>
      </c>
      <c r="AU464" s="228" t="s">
        <v>114</v>
      </c>
      <c r="AV464" s="225" t="s">
        <v>114</v>
      </c>
      <c r="AW464" s="225" t="s">
        <v>33</v>
      </c>
      <c r="AX464" s="225" t="s">
        <v>75</v>
      </c>
      <c r="AY464" s="228" t="s">
        <v>160</v>
      </c>
    </row>
    <row r="465" spans="2:51" s="216" customFormat="1" ht="20.5" customHeight="1">
      <c r="B465" s="211"/>
      <c r="C465" s="388"/>
      <c r="D465" s="388"/>
      <c r="E465" s="389" t="s">
        <v>5</v>
      </c>
      <c r="F465" s="393" t="s">
        <v>611</v>
      </c>
      <c r="G465" s="394"/>
      <c r="H465" s="394"/>
      <c r="I465" s="394"/>
      <c r="J465" s="388"/>
      <c r="K465" s="392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395"/>
      <c r="D466" s="395"/>
      <c r="E466" s="396" t="s">
        <v>5</v>
      </c>
      <c r="F466" s="397" t="s">
        <v>1270</v>
      </c>
      <c r="G466" s="398"/>
      <c r="H466" s="398"/>
      <c r="I466" s="398"/>
      <c r="J466" s="395"/>
      <c r="K466" s="399">
        <v>36.099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25" customFormat="1" ht="20.5" customHeight="1">
      <c r="B467" s="220"/>
      <c r="C467" s="395"/>
      <c r="D467" s="395"/>
      <c r="E467" s="396" t="s">
        <v>5</v>
      </c>
      <c r="F467" s="397" t="s">
        <v>1271</v>
      </c>
      <c r="G467" s="398"/>
      <c r="H467" s="398"/>
      <c r="I467" s="398"/>
      <c r="J467" s="395"/>
      <c r="K467" s="399">
        <v>69.69</v>
      </c>
      <c r="L467" s="221"/>
      <c r="M467" s="221"/>
      <c r="N467" s="221"/>
      <c r="O467" s="221"/>
      <c r="P467" s="221"/>
      <c r="Q467" s="221"/>
      <c r="R467" s="224"/>
      <c r="T467" s="226"/>
      <c r="U467" s="221"/>
      <c r="V467" s="221"/>
      <c r="W467" s="221"/>
      <c r="X467" s="221"/>
      <c r="Y467" s="221"/>
      <c r="Z467" s="221"/>
      <c r="AA467" s="227"/>
      <c r="AT467" s="228" t="s">
        <v>168</v>
      </c>
      <c r="AU467" s="228" t="s">
        <v>114</v>
      </c>
      <c r="AV467" s="225" t="s">
        <v>114</v>
      </c>
      <c r="AW467" s="225" t="s">
        <v>33</v>
      </c>
      <c r="AX467" s="225" t="s">
        <v>75</v>
      </c>
      <c r="AY467" s="228" t="s">
        <v>160</v>
      </c>
    </row>
    <row r="468" spans="2:51" s="225" customFormat="1" ht="20.5" customHeight="1">
      <c r="B468" s="220"/>
      <c r="C468" s="395"/>
      <c r="D468" s="395"/>
      <c r="E468" s="396" t="s">
        <v>5</v>
      </c>
      <c r="F468" s="397" t="s">
        <v>1272</v>
      </c>
      <c r="G468" s="398"/>
      <c r="H468" s="398"/>
      <c r="I468" s="398"/>
      <c r="J468" s="395"/>
      <c r="K468" s="399">
        <v>50.177</v>
      </c>
      <c r="L468" s="221"/>
      <c r="M468" s="221"/>
      <c r="N468" s="221"/>
      <c r="O468" s="221"/>
      <c r="P468" s="221"/>
      <c r="Q468" s="221"/>
      <c r="R468" s="224"/>
      <c r="T468" s="226"/>
      <c r="U468" s="221"/>
      <c r="V468" s="221"/>
      <c r="W468" s="221"/>
      <c r="X468" s="221"/>
      <c r="Y468" s="221"/>
      <c r="Z468" s="221"/>
      <c r="AA468" s="227"/>
      <c r="AT468" s="228" t="s">
        <v>168</v>
      </c>
      <c r="AU468" s="228" t="s">
        <v>114</v>
      </c>
      <c r="AV468" s="225" t="s">
        <v>114</v>
      </c>
      <c r="AW468" s="225" t="s">
        <v>33</v>
      </c>
      <c r="AX468" s="225" t="s">
        <v>75</v>
      </c>
      <c r="AY468" s="228" t="s">
        <v>160</v>
      </c>
    </row>
    <row r="469" spans="2:51" s="225" customFormat="1" ht="20.5" customHeight="1">
      <c r="B469" s="220"/>
      <c r="C469" s="395"/>
      <c r="D469" s="395"/>
      <c r="E469" s="396" t="s">
        <v>5</v>
      </c>
      <c r="F469" s="397" t="s">
        <v>1273</v>
      </c>
      <c r="G469" s="398"/>
      <c r="H469" s="398"/>
      <c r="I469" s="398"/>
      <c r="J469" s="395"/>
      <c r="K469" s="399">
        <v>82.778</v>
      </c>
      <c r="L469" s="221"/>
      <c r="M469" s="221"/>
      <c r="N469" s="221"/>
      <c r="O469" s="221"/>
      <c r="P469" s="221"/>
      <c r="Q469" s="221"/>
      <c r="R469" s="224"/>
      <c r="T469" s="226"/>
      <c r="U469" s="221"/>
      <c r="V469" s="221"/>
      <c r="W469" s="221"/>
      <c r="X469" s="221"/>
      <c r="Y469" s="221"/>
      <c r="Z469" s="221"/>
      <c r="AA469" s="227"/>
      <c r="AT469" s="228" t="s">
        <v>168</v>
      </c>
      <c r="AU469" s="228" t="s">
        <v>114</v>
      </c>
      <c r="AV469" s="225" t="s">
        <v>114</v>
      </c>
      <c r="AW469" s="225" t="s">
        <v>33</v>
      </c>
      <c r="AX469" s="225" t="s">
        <v>75</v>
      </c>
      <c r="AY469" s="228" t="s">
        <v>160</v>
      </c>
    </row>
    <row r="470" spans="2:51" s="225" customFormat="1" ht="40.15" customHeight="1">
      <c r="B470" s="220"/>
      <c r="C470" s="395"/>
      <c r="D470" s="395"/>
      <c r="E470" s="396" t="s">
        <v>5</v>
      </c>
      <c r="F470" s="397" t="s">
        <v>1274</v>
      </c>
      <c r="G470" s="398"/>
      <c r="H470" s="398"/>
      <c r="I470" s="398"/>
      <c r="J470" s="395"/>
      <c r="K470" s="399">
        <v>-24.445</v>
      </c>
      <c r="L470" s="221"/>
      <c r="M470" s="221"/>
      <c r="N470" s="221"/>
      <c r="O470" s="221"/>
      <c r="P470" s="221"/>
      <c r="Q470" s="221"/>
      <c r="R470" s="224"/>
      <c r="T470" s="226"/>
      <c r="U470" s="221"/>
      <c r="V470" s="221"/>
      <c r="W470" s="221"/>
      <c r="X470" s="221"/>
      <c r="Y470" s="221"/>
      <c r="Z470" s="221"/>
      <c r="AA470" s="227"/>
      <c r="AT470" s="228" t="s">
        <v>168</v>
      </c>
      <c r="AU470" s="228" t="s">
        <v>114</v>
      </c>
      <c r="AV470" s="225" t="s">
        <v>114</v>
      </c>
      <c r="AW470" s="225" t="s">
        <v>33</v>
      </c>
      <c r="AX470" s="225" t="s">
        <v>75</v>
      </c>
      <c r="AY470" s="228" t="s">
        <v>160</v>
      </c>
    </row>
    <row r="471" spans="2:51" s="216" customFormat="1" ht="20.5" customHeight="1">
      <c r="B471" s="211"/>
      <c r="C471" s="388"/>
      <c r="D471" s="388"/>
      <c r="E471" s="389" t="s">
        <v>5</v>
      </c>
      <c r="F471" s="393" t="s">
        <v>613</v>
      </c>
      <c r="G471" s="394"/>
      <c r="H471" s="394"/>
      <c r="I471" s="394"/>
      <c r="J471" s="388"/>
      <c r="K471" s="392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25" customFormat="1" ht="20.5" customHeight="1">
      <c r="B472" s="220"/>
      <c r="C472" s="395"/>
      <c r="D472" s="395"/>
      <c r="E472" s="396" t="s">
        <v>5</v>
      </c>
      <c r="F472" s="397" t="s">
        <v>1275</v>
      </c>
      <c r="G472" s="398"/>
      <c r="H472" s="398"/>
      <c r="I472" s="398"/>
      <c r="J472" s="395"/>
      <c r="K472" s="399">
        <v>16.82</v>
      </c>
      <c r="L472" s="221"/>
      <c r="M472" s="221"/>
      <c r="N472" s="221"/>
      <c r="O472" s="221"/>
      <c r="P472" s="221"/>
      <c r="Q472" s="221"/>
      <c r="R472" s="224"/>
      <c r="T472" s="226"/>
      <c r="U472" s="221"/>
      <c r="V472" s="221"/>
      <c r="W472" s="221"/>
      <c r="X472" s="221"/>
      <c r="Y472" s="221"/>
      <c r="Z472" s="221"/>
      <c r="AA472" s="227"/>
      <c r="AT472" s="228" t="s">
        <v>168</v>
      </c>
      <c r="AU472" s="228" t="s">
        <v>114</v>
      </c>
      <c r="AV472" s="225" t="s">
        <v>114</v>
      </c>
      <c r="AW472" s="225" t="s">
        <v>33</v>
      </c>
      <c r="AX472" s="225" t="s">
        <v>75</v>
      </c>
      <c r="AY472" s="228" t="s">
        <v>160</v>
      </c>
    </row>
    <row r="473" spans="2:51" s="225" customFormat="1" ht="20.5" customHeight="1">
      <c r="B473" s="220"/>
      <c r="C473" s="395"/>
      <c r="D473" s="395"/>
      <c r="E473" s="396" t="s">
        <v>5</v>
      </c>
      <c r="F473" s="397" t="s">
        <v>1276</v>
      </c>
      <c r="G473" s="398"/>
      <c r="H473" s="398"/>
      <c r="I473" s="398"/>
      <c r="J473" s="395"/>
      <c r="K473" s="399">
        <v>-1.1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75</v>
      </c>
      <c r="AY473" s="228" t="s">
        <v>160</v>
      </c>
    </row>
    <row r="474" spans="2:51" s="243" customFormat="1" ht="20.5" customHeight="1">
      <c r="B474" s="238"/>
      <c r="C474" s="405"/>
      <c r="D474" s="405"/>
      <c r="E474" s="406" t="s">
        <v>5</v>
      </c>
      <c r="F474" s="407" t="s">
        <v>197</v>
      </c>
      <c r="G474" s="408"/>
      <c r="H474" s="408"/>
      <c r="I474" s="408"/>
      <c r="J474" s="405"/>
      <c r="K474" s="409">
        <v>251.798</v>
      </c>
      <c r="L474" s="239"/>
      <c r="M474" s="239"/>
      <c r="N474" s="239"/>
      <c r="O474" s="239"/>
      <c r="P474" s="239"/>
      <c r="Q474" s="239"/>
      <c r="R474" s="242"/>
      <c r="T474" s="244"/>
      <c r="U474" s="239"/>
      <c r="V474" s="239"/>
      <c r="W474" s="239"/>
      <c r="X474" s="239"/>
      <c r="Y474" s="239"/>
      <c r="Z474" s="239"/>
      <c r="AA474" s="245"/>
      <c r="AT474" s="246" t="s">
        <v>168</v>
      </c>
      <c r="AU474" s="246" t="s">
        <v>114</v>
      </c>
      <c r="AV474" s="243" t="s">
        <v>175</v>
      </c>
      <c r="AW474" s="243" t="s">
        <v>33</v>
      </c>
      <c r="AX474" s="243" t="s">
        <v>75</v>
      </c>
      <c r="AY474" s="246" t="s">
        <v>160</v>
      </c>
    </row>
    <row r="475" spans="2:51" s="216" customFormat="1" ht="20.5" customHeight="1">
      <c r="B475" s="211"/>
      <c r="C475" s="388"/>
      <c r="D475" s="388"/>
      <c r="E475" s="389" t="s">
        <v>5</v>
      </c>
      <c r="F475" s="393" t="s">
        <v>211</v>
      </c>
      <c r="G475" s="394"/>
      <c r="H475" s="394"/>
      <c r="I475" s="394"/>
      <c r="J475" s="388"/>
      <c r="K475" s="392" t="s">
        <v>5</v>
      </c>
      <c r="L475" s="212"/>
      <c r="M475" s="212"/>
      <c r="N475" s="212"/>
      <c r="O475" s="212"/>
      <c r="P475" s="212"/>
      <c r="Q475" s="212"/>
      <c r="R475" s="215"/>
      <c r="T475" s="217"/>
      <c r="U475" s="212"/>
      <c r="V475" s="212"/>
      <c r="W475" s="212"/>
      <c r="X475" s="212"/>
      <c r="Y475" s="212"/>
      <c r="Z475" s="212"/>
      <c r="AA475" s="218"/>
      <c r="AT475" s="219" t="s">
        <v>168</v>
      </c>
      <c r="AU475" s="219" t="s">
        <v>114</v>
      </c>
      <c r="AV475" s="216" t="s">
        <v>83</v>
      </c>
      <c r="AW475" s="216" t="s">
        <v>33</v>
      </c>
      <c r="AX475" s="216" t="s">
        <v>75</v>
      </c>
      <c r="AY475" s="219" t="s">
        <v>160</v>
      </c>
    </row>
    <row r="476" spans="2:51" s="216" customFormat="1" ht="20.5" customHeight="1">
      <c r="B476" s="211"/>
      <c r="C476" s="388"/>
      <c r="D476" s="388"/>
      <c r="E476" s="389" t="s">
        <v>5</v>
      </c>
      <c r="F476" s="393" t="s">
        <v>1143</v>
      </c>
      <c r="G476" s="394"/>
      <c r="H476" s="394"/>
      <c r="I476" s="394"/>
      <c r="J476" s="388"/>
      <c r="K476" s="392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25" customFormat="1" ht="20.5" customHeight="1">
      <c r="B477" s="220"/>
      <c r="C477" s="395"/>
      <c r="D477" s="395"/>
      <c r="E477" s="396" t="s">
        <v>5</v>
      </c>
      <c r="F477" s="397" t="s">
        <v>1277</v>
      </c>
      <c r="G477" s="398"/>
      <c r="H477" s="398"/>
      <c r="I477" s="398"/>
      <c r="J477" s="395"/>
      <c r="K477" s="399">
        <v>51.106</v>
      </c>
      <c r="L477" s="221"/>
      <c r="M477" s="221"/>
      <c r="N477" s="221"/>
      <c r="O477" s="221"/>
      <c r="P477" s="221"/>
      <c r="Q477" s="221"/>
      <c r="R477" s="224"/>
      <c r="T477" s="226"/>
      <c r="U477" s="221"/>
      <c r="V477" s="221"/>
      <c r="W477" s="221"/>
      <c r="X477" s="221"/>
      <c r="Y477" s="221"/>
      <c r="Z477" s="221"/>
      <c r="AA477" s="227"/>
      <c r="AT477" s="228" t="s">
        <v>168</v>
      </c>
      <c r="AU477" s="228" t="s">
        <v>114</v>
      </c>
      <c r="AV477" s="225" t="s">
        <v>114</v>
      </c>
      <c r="AW477" s="225" t="s">
        <v>33</v>
      </c>
      <c r="AX477" s="225" t="s">
        <v>75</v>
      </c>
      <c r="AY477" s="228" t="s">
        <v>160</v>
      </c>
    </row>
    <row r="478" spans="2:51" s="225" customFormat="1" ht="20.5" customHeight="1">
      <c r="B478" s="220"/>
      <c r="C478" s="395"/>
      <c r="D478" s="395"/>
      <c r="E478" s="396" t="s">
        <v>5</v>
      </c>
      <c r="F478" s="397" t="s">
        <v>1278</v>
      </c>
      <c r="G478" s="398"/>
      <c r="H478" s="398"/>
      <c r="I478" s="398"/>
      <c r="J478" s="395"/>
      <c r="K478" s="399">
        <v>-3.964</v>
      </c>
      <c r="L478" s="221"/>
      <c r="M478" s="221"/>
      <c r="N478" s="221"/>
      <c r="O478" s="221"/>
      <c r="P478" s="221"/>
      <c r="Q478" s="221"/>
      <c r="R478" s="224"/>
      <c r="T478" s="226"/>
      <c r="U478" s="221"/>
      <c r="V478" s="221"/>
      <c r="W478" s="221"/>
      <c r="X478" s="221"/>
      <c r="Y478" s="221"/>
      <c r="Z478" s="221"/>
      <c r="AA478" s="227"/>
      <c r="AT478" s="228" t="s">
        <v>168</v>
      </c>
      <c r="AU478" s="228" t="s">
        <v>114</v>
      </c>
      <c r="AV478" s="225" t="s">
        <v>114</v>
      </c>
      <c r="AW478" s="225" t="s">
        <v>33</v>
      </c>
      <c r="AX478" s="225" t="s">
        <v>75</v>
      </c>
      <c r="AY478" s="228" t="s">
        <v>160</v>
      </c>
    </row>
    <row r="479" spans="2:51" s="243" customFormat="1" ht="20.5" customHeight="1">
      <c r="B479" s="238"/>
      <c r="C479" s="405"/>
      <c r="D479" s="405"/>
      <c r="E479" s="406" t="s">
        <v>5</v>
      </c>
      <c r="F479" s="407" t="s">
        <v>197</v>
      </c>
      <c r="G479" s="408"/>
      <c r="H479" s="408"/>
      <c r="I479" s="408"/>
      <c r="J479" s="405"/>
      <c r="K479" s="409">
        <v>47.142</v>
      </c>
      <c r="L479" s="239"/>
      <c r="M479" s="239"/>
      <c r="N479" s="239"/>
      <c r="O479" s="239"/>
      <c r="P479" s="239"/>
      <c r="Q479" s="239"/>
      <c r="R479" s="242"/>
      <c r="T479" s="244"/>
      <c r="U479" s="239"/>
      <c r="V479" s="239"/>
      <c r="W479" s="239"/>
      <c r="X479" s="239"/>
      <c r="Y479" s="239"/>
      <c r="Z479" s="239"/>
      <c r="AA479" s="245"/>
      <c r="AT479" s="246" t="s">
        <v>168</v>
      </c>
      <c r="AU479" s="246" t="s">
        <v>114</v>
      </c>
      <c r="AV479" s="243" t="s">
        <v>175</v>
      </c>
      <c r="AW479" s="243" t="s">
        <v>33</v>
      </c>
      <c r="AX479" s="243" t="s">
        <v>75</v>
      </c>
      <c r="AY479" s="246" t="s">
        <v>160</v>
      </c>
    </row>
    <row r="480" spans="2:51" s="216" customFormat="1" ht="20.5" customHeight="1">
      <c r="B480" s="211"/>
      <c r="C480" s="388"/>
      <c r="D480" s="388"/>
      <c r="E480" s="389" t="s">
        <v>5</v>
      </c>
      <c r="F480" s="393" t="s">
        <v>749</v>
      </c>
      <c r="G480" s="394"/>
      <c r="H480" s="394"/>
      <c r="I480" s="394"/>
      <c r="J480" s="388"/>
      <c r="K480" s="392" t="s">
        <v>5</v>
      </c>
      <c r="L480" s="212"/>
      <c r="M480" s="212"/>
      <c r="N480" s="212"/>
      <c r="O480" s="212"/>
      <c r="P480" s="212"/>
      <c r="Q480" s="212"/>
      <c r="R480" s="215"/>
      <c r="T480" s="217"/>
      <c r="U480" s="212"/>
      <c r="V480" s="212"/>
      <c r="W480" s="212"/>
      <c r="X480" s="212"/>
      <c r="Y480" s="212"/>
      <c r="Z480" s="212"/>
      <c r="AA480" s="218"/>
      <c r="AT480" s="219" t="s">
        <v>168</v>
      </c>
      <c r="AU480" s="219" t="s">
        <v>114</v>
      </c>
      <c r="AV480" s="216" t="s">
        <v>83</v>
      </c>
      <c r="AW480" s="216" t="s">
        <v>33</v>
      </c>
      <c r="AX480" s="216" t="s">
        <v>75</v>
      </c>
      <c r="AY480" s="219" t="s">
        <v>160</v>
      </c>
    </row>
    <row r="481" spans="2:51" s="225" customFormat="1" ht="20.5" customHeight="1">
      <c r="B481" s="220"/>
      <c r="C481" s="395"/>
      <c r="D481" s="395"/>
      <c r="E481" s="396" t="s">
        <v>5</v>
      </c>
      <c r="F481" s="397" t="s">
        <v>1279</v>
      </c>
      <c r="G481" s="398"/>
      <c r="H481" s="398"/>
      <c r="I481" s="398"/>
      <c r="J481" s="395"/>
      <c r="K481" s="399">
        <v>-3.806</v>
      </c>
      <c r="L481" s="221"/>
      <c r="M481" s="221"/>
      <c r="N481" s="221"/>
      <c r="O481" s="221"/>
      <c r="P481" s="221"/>
      <c r="Q481" s="221"/>
      <c r="R481" s="224"/>
      <c r="T481" s="226"/>
      <c r="U481" s="221"/>
      <c r="V481" s="221"/>
      <c r="W481" s="221"/>
      <c r="X481" s="221"/>
      <c r="Y481" s="221"/>
      <c r="Z481" s="221"/>
      <c r="AA481" s="227"/>
      <c r="AT481" s="228" t="s">
        <v>168</v>
      </c>
      <c r="AU481" s="228" t="s">
        <v>114</v>
      </c>
      <c r="AV481" s="225" t="s">
        <v>114</v>
      </c>
      <c r="AW481" s="225" t="s">
        <v>33</v>
      </c>
      <c r="AX481" s="225" t="s">
        <v>75</v>
      </c>
      <c r="AY481" s="228" t="s">
        <v>160</v>
      </c>
    </row>
    <row r="482" spans="2:51" s="225" customFormat="1" ht="20.5" customHeight="1">
      <c r="B482" s="220"/>
      <c r="C482" s="395"/>
      <c r="D482" s="395"/>
      <c r="E482" s="396" t="s">
        <v>5</v>
      </c>
      <c r="F482" s="397" t="s">
        <v>1280</v>
      </c>
      <c r="G482" s="398"/>
      <c r="H482" s="398"/>
      <c r="I482" s="398"/>
      <c r="J482" s="395"/>
      <c r="K482" s="399">
        <v>-1.37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75</v>
      </c>
      <c r="AY482" s="228" t="s">
        <v>160</v>
      </c>
    </row>
    <row r="483" spans="2:51" s="243" customFormat="1" ht="20.5" customHeight="1">
      <c r="B483" s="238"/>
      <c r="C483" s="405"/>
      <c r="D483" s="405"/>
      <c r="E483" s="406" t="s">
        <v>5</v>
      </c>
      <c r="F483" s="407" t="s">
        <v>197</v>
      </c>
      <c r="G483" s="408"/>
      <c r="H483" s="408"/>
      <c r="I483" s="408"/>
      <c r="J483" s="405"/>
      <c r="K483" s="409">
        <v>-5.176</v>
      </c>
      <c r="L483" s="239"/>
      <c r="M483" s="239"/>
      <c r="N483" s="239"/>
      <c r="O483" s="239"/>
      <c r="P483" s="239"/>
      <c r="Q483" s="239"/>
      <c r="R483" s="242"/>
      <c r="T483" s="244"/>
      <c r="U483" s="239"/>
      <c r="V483" s="239"/>
      <c r="W483" s="239"/>
      <c r="X483" s="239"/>
      <c r="Y483" s="239"/>
      <c r="Z483" s="239"/>
      <c r="AA483" s="245"/>
      <c r="AT483" s="246" t="s">
        <v>168</v>
      </c>
      <c r="AU483" s="246" t="s">
        <v>114</v>
      </c>
      <c r="AV483" s="243" t="s">
        <v>175</v>
      </c>
      <c r="AW483" s="243" t="s">
        <v>33</v>
      </c>
      <c r="AX483" s="243" t="s">
        <v>75</v>
      </c>
      <c r="AY483" s="246" t="s">
        <v>160</v>
      </c>
    </row>
    <row r="484" spans="2:51" s="216" customFormat="1" ht="20.5" customHeight="1">
      <c r="B484" s="211"/>
      <c r="C484" s="388"/>
      <c r="D484" s="388"/>
      <c r="E484" s="389" t="s">
        <v>5</v>
      </c>
      <c r="F484" s="393" t="s">
        <v>619</v>
      </c>
      <c r="G484" s="394"/>
      <c r="H484" s="394"/>
      <c r="I484" s="394"/>
      <c r="J484" s="388"/>
      <c r="K484" s="392" t="s">
        <v>5</v>
      </c>
      <c r="L484" s="212"/>
      <c r="M484" s="212"/>
      <c r="N484" s="212"/>
      <c r="O484" s="212"/>
      <c r="P484" s="212"/>
      <c r="Q484" s="212"/>
      <c r="R484" s="215"/>
      <c r="T484" s="217"/>
      <c r="U484" s="212"/>
      <c r="V484" s="212"/>
      <c r="W484" s="212"/>
      <c r="X484" s="212"/>
      <c r="Y484" s="212"/>
      <c r="Z484" s="212"/>
      <c r="AA484" s="218"/>
      <c r="AT484" s="219" t="s">
        <v>168</v>
      </c>
      <c r="AU484" s="219" t="s">
        <v>114</v>
      </c>
      <c r="AV484" s="216" t="s">
        <v>83</v>
      </c>
      <c r="AW484" s="216" t="s">
        <v>33</v>
      </c>
      <c r="AX484" s="216" t="s">
        <v>75</v>
      </c>
      <c r="AY484" s="219" t="s">
        <v>160</v>
      </c>
    </row>
    <row r="485" spans="2:51" s="216" customFormat="1" ht="20.5" customHeight="1">
      <c r="B485" s="211"/>
      <c r="C485" s="388"/>
      <c r="D485" s="388"/>
      <c r="E485" s="389" t="s">
        <v>5</v>
      </c>
      <c r="F485" s="393" t="s">
        <v>1119</v>
      </c>
      <c r="G485" s="394"/>
      <c r="H485" s="394"/>
      <c r="I485" s="394"/>
      <c r="J485" s="388"/>
      <c r="K485" s="392" t="s">
        <v>5</v>
      </c>
      <c r="L485" s="212"/>
      <c r="M485" s="212"/>
      <c r="N485" s="212"/>
      <c r="O485" s="212"/>
      <c r="P485" s="212"/>
      <c r="Q485" s="212"/>
      <c r="R485" s="215"/>
      <c r="T485" s="217"/>
      <c r="U485" s="212"/>
      <c r="V485" s="212"/>
      <c r="W485" s="212"/>
      <c r="X485" s="212"/>
      <c r="Y485" s="212"/>
      <c r="Z485" s="212"/>
      <c r="AA485" s="218"/>
      <c r="AT485" s="219" t="s">
        <v>168</v>
      </c>
      <c r="AU485" s="219" t="s">
        <v>114</v>
      </c>
      <c r="AV485" s="216" t="s">
        <v>83</v>
      </c>
      <c r="AW485" s="216" t="s">
        <v>33</v>
      </c>
      <c r="AX485" s="216" t="s">
        <v>75</v>
      </c>
      <c r="AY485" s="219" t="s">
        <v>160</v>
      </c>
    </row>
    <row r="486" spans="2:51" s="225" customFormat="1" ht="20.5" customHeight="1">
      <c r="B486" s="220"/>
      <c r="C486" s="395"/>
      <c r="D486" s="395"/>
      <c r="E486" s="396" t="s">
        <v>5</v>
      </c>
      <c r="F486" s="397" t="s">
        <v>1281</v>
      </c>
      <c r="G486" s="398"/>
      <c r="H486" s="398"/>
      <c r="I486" s="398"/>
      <c r="J486" s="395"/>
      <c r="K486" s="399">
        <v>2.72</v>
      </c>
      <c r="L486" s="221"/>
      <c r="M486" s="221"/>
      <c r="N486" s="221"/>
      <c r="O486" s="221"/>
      <c r="P486" s="221"/>
      <c r="Q486" s="221"/>
      <c r="R486" s="224"/>
      <c r="T486" s="226"/>
      <c r="U486" s="221"/>
      <c r="V486" s="221"/>
      <c r="W486" s="221"/>
      <c r="X486" s="221"/>
      <c r="Y486" s="221"/>
      <c r="Z486" s="221"/>
      <c r="AA486" s="227"/>
      <c r="AT486" s="228" t="s">
        <v>168</v>
      </c>
      <c r="AU486" s="228" t="s">
        <v>114</v>
      </c>
      <c r="AV486" s="225" t="s">
        <v>114</v>
      </c>
      <c r="AW486" s="225" t="s">
        <v>33</v>
      </c>
      <c r="AX486" s="225" t="s">
        <v>75</v>
      </c>
      <c r="AY486" s="228" t="s">
        <v>160</v>
      </c>
    </row>
    <row r="487" spans="2:51" s="225" customFormat="1" ht="20.5" customHeight="1">
      <c r="B487" s="220"/>
      <c r="C487" s="395"/>
      <c r="D487" s="395"/>
      <c r="E487" s="396" t="s">
        <v>5</v>
      </c>
      <c r="F487" s="397" t="s">
        <v>1282</v>
      </c>
      <c r="G487" s="398"/>
      <c r="H487" s="398"/>
      <c r="I487" s="398"/>
      <c r="J487" s="395"/>
      <c r="K487" s="399">
        <v>-0.097</v>
      </c>
      <c r="L487" s="221"/>
      <c r="M487" s="221"/>
      <c r="N487" s="221"/>
      <c r="O487" s="221"/>
      <c r="P487" s="221"/>
      <c r="Q487" s="221"/>
      <c r="R487" s="224"/>
      <c r="T487" s="226"/>
      <c r="U487" s="221"/>
      <c r="V487" s="221"/>
      <c r="W487" s="221"/>
      <c r="X487" s="221"/>
      <c r="Y487" s="221"/>
      <c r="Z487" s="221"/>
      <c r="AA487" s="227"/>
      <c r="AT487" s="228" t="s">
        <v>168</v>
      </c>
      <c r="AU487" s="228" t="s">
        <v>114</v>
      </c>
      <c r="AV487" s="225" t="s">
        <v>114</v>
      </c>
      <c r="AW487" s="225" t="s">
        <v>33</v>
      </c>
      <c r="AX487" s="225" t="s">
        <v>75</v>
      </c>
      <c r="AY487" s="228" t="s">
        <v>160</v>
      </c>
    </row>
    <row r="488" spans="2:51" s="216" customFormat="1" ht="20.5" customHeight="1">
      <c r="B488" s="211"/>
      <c r="C488" s="388"/>
      <c r="D488" s="388"/>
      <c r="E488" s="389" t="s">
        <v>5</v>
      </c>
      <c r="F488" s="393" t="s">
        <v>1121</v>
      </c>
      <c r="G488" s="394"/>
      <c r="H488" s="394"/>
      <c r="I488" s="394"/>
      <c r="J488" s="388"/>
      <c r="K488" s="392" t="s">
        <v>5</v>
      </c>
      <c r="L488" s="212"/>
      <c r="M488" s="212"/>
      <c r="N488" s="212"/>
      <c r="O488" s="212"/>
      <c r="P488" s="212"/>
      <c r="Q488" s="212"/>
      <c r="R488" s="215"/>
      <c r="T488" s="217"/>
      <c r="U488" s="212"/>
      <c r="V488" s="212"/>
      <c r="W488" s="212"/>
      <c r="X488" s="212"/>
      <c r="Y488" s="212"/>
      <c r="Z488" s="212"/>
      <c r="AA488" s="218"/>
      <c r="AT488" s="219" t="s">
        <v>168</v>
      </c>
      <c r="AU488" s="219" t="s">
        <v>114</v>
      </c>
      <c r="AV488" s="216" t="s">
        <v>83</v>
      </c>
      <c r="AW488" s="216" t="s">
        <v>33</v>
      </c>
      <c r="AX488" s="216" t="s">
        <v>75</v>
      </c>
      <c r="AY488" s="219" t="s">
        <v>160</v>
      </c>
    </row>
    <row r="489" spans="2:51" s="225" customFormat="1" ht="20.5" customHeight="1">
      <c r="B489" s="220"/>
      <c r="C489" s="395"/>
      <c r="D489" s="395"/>
      <c r="E489" s="396" t="s">
        <v>5</v>
      </c>
      <c r="F489" s="397" t="s">
        <v>1283</v>
      </c>
      <c r="G489" s="398"/>
      <c r="H489" s="398"/>
      <c r="I489" s="398"/>
      <c r="J489" s="395"/>
      <c r="K489" s="399">
        <v>1.88</v>
      </c>
      <c r="L489" s="221"/>
      <c r="M489" s="221"/>
      <c r="N489" s="221"/>
      <c r="O489" s="221"/>
      <c r="P489" s="221"/>
      <c r="Q489" s="221"/>
      <c r="R489" s="224"/>
      <c r="T489" s="226"/>
      <c r="U489" s="221"/>
      <c r="V489" s="221"/>
      <c r="W489" s="221"/>
      <c r="X489" s="221"/>
      <c r="Y489" s="221"/>
      <c r="Z489" s="221"/>
      <c r="AA489" s="227"/>
      <c r="AT489" s="228" t="s">
        <v>168</v>
      </c>
      <c r="AU489" s="228" t="s">
        <v>114</v>
      </c>
      <c r="AV489" s="225" t="s">
        <v>114</v>
      </c>
      <c r="AW489" s="225" t="s">
        <v>33</v>
      </c>
      <c r="AX489" s="225" t="s">
        <v>75</v>
      </c>
      <c r="AY489" s="228" t="s">
        <v>160</v>
      </c>
    </row>
    <row r="490" spans="2:51" s="225" customFormat="1" ht="20.5" customHeight="1">
      <c r="B490" s="220"/>
      <c r="C490" s="395"/>
      <c r="D490" s="395"/>
      <c r="E490" s="396" t="s">
        <v>5</v>
      </c>
      <c r="F490" s="397" t="s">
        <v>1284</v>
      </c>
      <c r="G490" s="398"/>
      <c r="H490" s="398"/>
      <c r="I490" s="398"/>
      <c r="J490" s="395"/>
      <c r="K490" s="399">
        <v>-0.067</v>
      </c>
      <c r="L490" s="221"/>
      <c r="M490" s="221"/>
      <c r="N490" s="221"/>
      <c r="O490" s="221"/>
      <c r="P490" s="221"/>
      <c r="Q490" s="221"/>
      <c r="R490" s="224"/>
      <c r="T490" s="226"/>
      <c r="U490" s="221"/>
      <c r="V490" s="221"/>
      <c r="W490" s="221"/>
      <c r="X490" s="221"/>
      <c r="Y490" s="221"/>
      <c r="Z490" s="221"/>
      <c r="AA490" s="227"/>
      <c r="AT490" s="228" t="s">
        <v>168</v>
      </c>
      <c r="AU490" s="228" t="s">
        <v>114</v>
      </c>
      <c r="AV490" s="225" t="s">
        <v>114</v>
      </c>
      <c r="AW490" s="225" t="s">
        <v>33</v>
      </c>
      <c r="AX490" s="225" t="s">
        <v>75</v>
      </c>
      <c r="AY490" s="228" t="s">
        <v>160</v>
      </c>
    </row>
    <row r="491" spans="2:51" s="216" customFormat="1" ht="20.5" customHeight="1">
      <c r="B491" s="211"/>
      <c r="C491" s="388"/>
      <c r="D491" s="388"/>
      <c r="E491" s="389" t="s">
        <v>5</v>
      </c>
      <c r="F491" s="393" t="s">
        <v>1123</v>
      </c>
      <c r="G491" s="394"/>
      <c r="H491" s="394"/>
      <c r="I491" s="394"/>
      <c r="J491" s="388"/>
      <c r="K491" s="392" t="s">
        <v>5</v>
      </c>
      <c r="L491" s="212"/>
      <c r="M491" s="212"/>
      <c r="N491" s="212"/>
      <c r="O491" s="212"/>
      <c r="P491" s="212"/>
      <c r="Q491" s="212"/>
      <c r="R491" s="215"/>
      <c r="T491" s="217"/>
      <c r="U491" s="212"/>
      <c r="V491" s="212"/>
      <c r="W491" s="212"/>
      <c r="X491" s="212"/>
      <c r="Y491" s="212"/>
      <c r="Z491" s="212"/>
      <c r="AA491" s="218"/>
      <c r="AT491" s="219" t="s">
        <v>168</v>
      </c>
      <c r="AU491" s="219" t="s">
        <v>114</v>
      </c>
      <c r="AV491" s="216" t="s">
        <v>83</v>
      </c>
      <c r="AW491" s="216" t="s">
        <v>33</v>
      </c>
      <c r="AX491" s="216" t="s">
        <v>75</v>
      </c>
      <c r="AY491" s="219" t="s">
        <v>160</v>
      </c>
    </row>
    <row r="492" spans="2:51" s="225" customFormat="1" ht="20.5" customHeight="1">
      <c r="B492" s="220"/>
      <c r="C492" s="395"/>
      <c r="D492" s="395"/>
      <c r="E492" s="396" t="s">
        <v>5</v>
      </c>
      <c r="F492" s="397" t="s">
        <v>1285</v>
      </c>
      <c r="G492" s="398"/>
      <c r="H492" s="398"/>
      <c r="I492" s="398"/>
      <c r="J492" s="395"/>
      <c r="K492" s="399">
        <v>1.39</v>
      </c>
      <c r="L492" s="221"/>
      <c r="M492" s="221"/>
      <c r="N492" s="221"/>
      <c r="O492" s="221"/>
      <c r="P492" s="221"/>
      <c r="Q492" s="221"/>
      <c r="R492" s="224"/>
      <c r="T492" s="226"/>
      <c r="U492" s="221"/>
      <c r="V492" s="221"/>
      <c r="W492" s="221"/>
      <c r="X492" s="221"/>
      <c r="Y492" s="221"/>
      <c r="Z492" s="221"/>
      <c r="AA492" s="227"/>
      <c r="AT492" s="228" t="s">
        <v>168</v>
      </c>
      <c r="AU492" s="228" t="s">
        <v>114</v>
      </c>
      <c r="AV492" s="225" t="s">
        <v>114</v>
      </c>
      <c r="AW492" s="225" t="s">
        <v>33</v>
      </c>
      <c r="AX492" s="225" t="s">
        <v>75</v>
      </c>
      <c r="AY492" s="228" t="s">
        <v>160</v>
      </c>
    </row>
    <row r="493" spans="2:51" s="225" customFormat="1" ht="20.5" customHeight="1">
      <c r="B493" s="220"/>
      <c r="C493" s="395"/>
      <c r="D493" s="395"/>
      <c r="E493" s="396" t="s">
        <v>5</v>
      </c>
      <c r="F493" s="397" t="s">
        <v>1286</v>
      </c>
      <c r="G493" s="398"/>
      <c r="H493" s="398"/>
      <c r="I493" s="398"/>
      <c r="J493" s="395"/>
      <c r="K493" s="399">
        <v>-0.05</v>
      </c>
      <c r="L493" s="221"/>
      <c r="M493" s="221"/>
      <c r="N493" s="221"/>
      <c r="O493" s="221"/>
      <c r="P493" s="221"/>
      <c r="Q493" s="221"/>
      <c r="R493" s="224"/>
      <c r="T493" s="226"/>
      <c r="U493" s="221"/>
      <c r="V493" s="221"/>
      <c r="W493" s="221"/>
      <c r="X493" s="221"/>
      <c r="Y493" s="221"/>
      <c r="Z493" s="221"/>
      <c r="AA493" s="227"/>
      <c r="AT493" s="228" t="s">
        <v>168</v>
      </c>
      <c r="AU493" s="228" t="s">
        <v>114</v>
      </c>
      <c r="AV493" s="225" t="s">
        <v>114</v>
      </c>
      <c r="AW493" s="225" t="s">
        <v>33</v>
      </c>
      <c r="AX493" s="225" t="s">
        <v>75</v>
      </c>
      <c r="AY493" s="228" t="s">
        <v>160</v>
      </c>
    </row>
    <row r="494" spans="2:51" s="216" customFormat="1" ht="20.5" customHeight="1">
      <c r="B494" s="211"/>
      <c r="C494" s="388"/>
      <c r="D494" s="388"/>
      <c r="E494" s="389" t="s">
        <v>5</v>
      </c>
      <c r="F494" s="393" t="s">
        <v>1125</v>
      </c>
      <c r="G494" s="394"/>
      <c r="H494" s="394"/>
      <c r="I494" s="394"/>
      <c r="J494" s="388"/>
      <c r="K494" s="392" t="s">
        <v>5</v>
      </c>
      <c r="L494" s="212"/>
      <c r="M494" s="212"/>
      <c r="N494" s="212"/>
      <c r="O494" s="212"/>
      <c r="P494" s="212"/>
      <c r="Q494" s="212"/>
      <c r="R494" s="215"/>
      <c r="T494" s="217"/>
      <c r="U494" s="212"/>
      <c r="V494" s="212"/>
      <c r="W494" s="212"/>
      <c r="X494" s="212"/>
      <c r="Y494" s="212"/>
      <c r="Z494" s="212"/>
      <c r="AA494" s="218"/>
      <c r="AT494" s="219" t="s">
        <v>168</v>
      </c>
      <c r="AU494" s="219" t="s">
        <v>114</v>
      </c>
      <c r="AV494" s="216" t="s">
        <v>83</v>
      </c>
      <c r="AW494" s="216" t="s">
        <v>33</v>
      </c>
      <c r="AX494" s="216" t="s">
        <v>75</v>
      </c>
      <c r="AY494" s="219" t="s">
        <v>160</v>
      </c>
    </row>
    <row r="495" spans="2:51" s="225" customFormat="1" ht="20.5" customHeight="1">
      <c r="B495" s="220"/>
      <c r="C495" s="395"/>
      <c r="D495" s="395"/>
      <c r="E495" s="396" t="s">
        <v>5</v>
      </c>
      <c r="F495" s="397" t="s">
        <v>1287</v>
      </c>
      <c r="G495" s="398"/>
      <c r="H495" s="398"/>
      <c r="I495" s="398"/>
      <c r="J495" s="395"/>
      <c r="K495" s="399">
        <v>0.55</v>
      </c>
      <c r="L495" s="221"/>
      <c r="M495" s="221"/>
      <c r="N495" s="221"/>
      <c r="O495" s="221"/>
      <c r="P495" s="221"/>
      <c r="Q495" s="221"/>
      <c r="R495" s="224"/>
      <c r="T495" s="226"/>
      <c r="U495" s="221"/>
      <c r="V495" s="221"/>
      <c r="W495" s="221"/>
      <c r="X495" s="221"/>
      <c r="Y495" s="221"/>
      <c r="Z495" s="221"/>
      <c r="AA495" s="227"/>
      <c r="AT495" s="228" t="s">
        <v>168</v>
      </c>
      <c r="AU495" s="228" t="s">
        <v>114</v>
      </c>
      <c r="AV495" s="225" t="s">
        <v>114</v>
      </c>
      <c r="AW495" s="225" t="s">
        <v>33</v>
      </c>
      <c r="AX495" s="225" t="s">
        <v>75</v>
      </c>
      <c r="AY495" s="228" t="s">
        <v>160</v>
      </c>
    </row>
    <row r="496" spans="2:51" s="225" customFormat="1" ht="20.5" customHeight="1">
      <c r="B496" s="220"/>
      <c r="C496" s="395"/>
      <c r="D496" s="395"/>
      <c r="E496" s="396" t="s">
        <v>5</v>
      </c>
      <c r="F496" s="397" t="s">
        <v>1288</v>
      </c>
      <c r="G496" s="398"/>
      <c r="H496" s="398"/>
      <c r="I496" s="398"/>
      <c r="J496" s="395"/>
      <c r="K496" s="399">
        <v>-0.02</v>
      </c>
      <c r="L496" s="221"/>
      <c r="M496" s="221"/>
      <c r="N496" s="221"/>
      <c r="O496" s="221"/>
      <c r="P496" s="221"/>
      <c r="Q496" s="221"/>
      <c r="R496" s="224"/>
      <c r="T496" s="226"/>
      <c r="U496" s="221"/>
      <c r="V496" s="221"/>
      <c r="W496" s="221"/>
      <c r="X496" s="221"/>
      <c r="Y496" s="221"/>
      <c r="Z496" s="221"/>
      <c r="AA496" s="227"/>
      <c r="AT496" s="228" t="s">
        <v>168</v>
      </c>
      <c r="AU496" s="228" t="s">
        <v>114</v>
      </c>
      <c r="AV496" s="225" t="s">
        <v>114</v>
      </c>
      <c r="AW496" s="225" t="s">
        <v>33</v>
      </c>
      <c r="AX496" s="225" t="s">
        <v>75</v>
      </c>
      <c r="AY496" s="228" t="s">
        <v>160</v>
      </c>
    </row>
    <row r="497" spans="2:51" s="216" customFormat="1" ht="20.5" customHeight="1">
      <c r="B497" s="211"/>
      <c r="C497" s="388"/>
      <c r="D497" s="388"/>
      <c r="E497" s="389" t="s">
        <v>5</v>
      </c>
      <c r="F497" s="393" t="s">
        <v>1127</v>
      </c>
      <c r="G497" s="394"/>
      <c r="H497" s="394"/>
      <c r="I497" s="394"/>
      <c r="J497" s="388"/>
      <c r="K497" s="392" t="s">
        <v>5</v>
      </c>
      <c r="L497" s="212"/>
      <c r="M497" s="212"/>
      <c r="N497" s="212"/>
      <c r="O497" s="212"/>
      <c r="P497" s="212"/>
      <c r="Q497" s="212"/>
      <c r="R497" s="215"/>
      <c r="T497" s="217"/>
      <c r="U497" s="212"/>
      <c r="V497" s="212"/>
      <c r="W497" s="212"/>
      <c r="X497" s="212"/>
      <c r="Y497" s="212"/>
      <c r="Z497" s="212"/>
      <c r="AA497" s="218"/>
      <c r="AT497" s="219" t="s">
        <v>168</v>
      </c>
      <c r="AU497" s="219" t="s">
        <v>114</v>
      </c>
      <c r="AV497" s="216" t="s">
        <v>83</v>
      </c>
      <c r="AW497" s="216" t="s">
        <v>33</v>
      </c>
      <c r="AX497" s="216" t="s">
        <v>75</v>
      </c>
      <c r="AY497" s="219" t="s">
        <v>160</v>
      </c>
    </row>
    <row r="498" spans="2:51" s="225" customFormat="1" ht="20.5" customHeight="1">
      <c r="B498" s="220"/>
      <c r="C498" s="395"/>
      <c r="D498" s="395"/>
      <c r="E498" s="396" t="s">
        <v>5</v>
      </c>
      <c r="F498" s="397" t="s">
        <v>1289</v>
      </c>
      <c r="G498" s="398"/>
      <c r="H498" s="398"/>
      <c r="I498" s="398"/>
      <c r="J498" s="395"/>
      <c r="K498" s="399">
        <v>0.3</v>
      </c>
      <c r="L498" s="221"/>
      <c r="M498" s="221"/>
      <c r="N498" s="221"/>
      <c r="O498" s="221"/>
      <c r="P498" s="221"/>
      <c r="Q498" s="221"/>
      <c r="R498" s="224"/>
      <c r="T498" s="226"/>
      <c r="U498" s="221"/>
      <c r="V498" s="221"/>
      <c r="W498" s="221"/>
      <c r="X498" s="221"/>
      <c r="Y498" s="221"/>
      <c r="Z498" s="221"/>
      <c r="AA498" s="227"/>
      <c r="AT498" s="228" t="s">
        <v>168</v>
      </c>
      <c r="AU498" s="228" t="s">
        <v>114</v>
      </c>
      <c r="AV498" s="225" t="s">
        <v>114</v>
      </c>
      <c r="AW498" s="225" t="s">
        <v>33</v>
      </c>
      <c r="AX498" s="225" t="s">
        <v>75</v>
      </c>
      <c r="AY498" s="228" t="s">
        <v>160</v>
      </c>
    </row>
    <row r="499" spans="2:51" s="225" customFormat="1" ht="20.5" customHeight="1">
      <c r="B499" s="220"/>
      <c r="C499" s="395"/>
      <c r="D499" s="395"/>
      <c r="E499" s="396" t="s">
        <v>5</v>
      </c>
      <c r="F499" s="397" t="s">
        <v>1290</v>
      </c>
      <c r="G499" s="398"/>
      <c r="H499" s="398"/>
      <c r="I499" s="398"/>
      <c r="J499" s="395"/>
      <c r="K499" s="399">
        <v>-0.011</v>
      </c>
      <c r="L499" s="221"/>
      <c r="M499" s="221"/>
      <c r="N499" s="221"/>
      <c r="O499" s="221"/>
      <c r="P499" s="221"/>
      <c r="Q499" s="221"/>
      <c r="R499" s="224"/>
      <c r="T499" s="226"/>
      <c r="U499" s="221"/>
      <c r="V499" s="221"/>
      <c r="W499" s="221"/>
      <c r="X499" s="221"/>
      <c r="Y499" s="221"/>
      <c r="Z499" s="221"/>
      <c r="AA499" s="227"/>
      <c r="AT499" s="228" t="s">
        <v>168</v>
      </c>
      <c r="AU499" s="228" t="s">
        <v>114</v>
      </c>
      <c r="AV499" s="225" t="s">
        <v>114</v>
      </c>
      <c r="AW499" s="225" t="s">
        <v>33</v>
      </c>
      <c r="AX499" s="225" t="s">
        <v>75</v>
      </c>
      <c r="AY499" s="228" t="s">
        <v>160</v>
      </c>
    </row>
    <row r="500" spans="2:51" s="216" customFormat="1" ht="20.5" customHeight="1">
      <c r="B500" s="211"/>
      <c r="C500" s="388"/>
      <c r="D500" s="388"/>
      <c r="E500" s="389" t="s">
        <v>5</v>
      </c>
      <c r="F500" s="393" t="s">
        <v>1129</v>
      </c>
      <c r="G500" s="394"/>
      <c r="H500" s="394"/>
      <c r="I500" s="394"/>
      <c r="J500" s="388"/>
      <c r="K500" s="392" t="s">
        <v>5</v>
      </c>
      <c r="L500" s="212"/>
      <c r="M500" s="212"/>
      <c r="N500" s="212"/>
      <c r="O500" s="212"/>
      <c r="P500" s="212"/>
      <c r="Q500" s="212"/>
      <c r="R500" s="215"/>
      <c r="T500" s="217"/>
      <c r="U500" s="212"/>
      <c r="V500" s="212"/>
      <c r="W500" s="212"/>
      <c r="X500" s="212"/>
      <c r="Y500" s="212"/>
      <c r="Z500" s="212"/>
      <c r="AA500" s="218"/>
      <c r="AT500" s="219" t="s">
        <v>168</v>
      </c>
      <c r="AU500" s="219" t="s">
        <v>114</v>
      </c>
      <c r="AV500" s="216" t="s">
        <v>83</v>
      </c>
      <c r="AW500" s="216" t="s">
        <v>33</v>
      </c>
      <c r="AX500" s="216" t="s">
        <v>75</v>
      </c>
      <c r="AY500" s="219" t="s">
        <v>160</v>
      </c>
    </row>
    <row r="501" spans="2:51" s="225" customFormat="1" ht="20.5" customHeight="1">
      <c r="B501" s="220"/>
      <c r="C501" s="395"/>
      <c r="D501" s="395"/>
      <c r="E501" s="396" t="s">
        <v>5</v>
      </c>
      <c r="F501" s="397" t="s">
        <v>1291</v>
      </c>
      <c r="G501" s="398"/>
      <c r="H501" s="398"/>
      <c r="I501" s="398"/>
      <c r="J501" s="395"/>
      <c r="K501" s="399">
        <v>2.28</v>
      </c>
      <c r="L501" s="221"/>
      <c r="M501" s="221"/>
      <c r="N501" s="221"/>
      <c r="O501" s="221"/>
      <c r="P501" s="221"/>
      <c r="Q501" s="221"/>
      <c r="R501" s="224"/>
      <c r="T501" s="226"/>
      <c r="U501" s="221"/>
      <c r="V501" s="221"/>
      <c r="W501" s="221"/>
      <c r="X501" s="221"/>
      <c r="Y501" s="221"/>
      <c r="Z501" s="221"/>
      <c r="AA501" s="227"/>
      <c r="AT501" s="228" t="s">
        <v>168</v>
      </c>
      <c r="AU501" s="228" t="s">
        <v>114</v>
      </c>
      <c r="AV501" s="225" t="s">
        <v>114</v>
      </c>
      <c r="AW501" s="225" t="s">
        <v>33</v>
      </c>
      <c r="AX501" s="225" t="s">
        <v>75</v>
      </c>
      <c r="AY501" s="228" t="s">
        <v>160</v>
      </c>
    </row>
    <row r="502" spans="2:51" s="225" customFormat="1" ht="20.5" customHeight="1">
      <c r="B502" s="220"/>
      <c r="C502" s="395"/>
      <c r="D502" s="395"/>
      <c r="E502" s="396" t="s">
        <v>5</v>
      </c>
      <c r="F502" s="397" t="s">
        <v>1292</v>
      </c>
      <c r="G502" s="398"/>
      <c r="H502" s="398"/>
      <c r="I502" s="398"/>
      <c r="J502" s="395"/>
      <c r="K502" s="399">
        <v>-0.081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388"/>
      <c r="D503" s="388"/>
      <c r="E503" s="389" t="s">
        <v>5</v>
      </c>
      <c r="F503" s="393" t="s">
        <v>1131</v>
      </c>
      <c r="G503" s="394"/>
      <c r="H503" s="394"/>
      <c r="I503" s="394"/>
      <c r="J503" s="388"/>
      <c r="K503" s="392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395"/>
      <c r="D504" s="395"/>
      <c r="E504" s="396" t="s">
        <v>5</v>
      </c>
      <c r="F504" s="397" t="s">
        <v>1293</v>
      </c>
      <c r="G504" s="398"/>
      <c r="H504" s="398"/>
      <c r="I504" s="398"/>
      <c r="J504" s="395"/>
      <c r="K504" s="399">
        <v>1.9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25" customFormat="1" ht="20.5" customHeight="1">
      <c r="B505" s="220"/>
      <c r="C505" s="395"/>
      <c r="D505" s="395"/>
      <c r="E505" s="396" t="s">
        <v>5</v>
      </c>
      <c r="F505" s="397" t="s">
        <v>1294</v>
      </c>
      <c r="G505" s="398"/>
      <c r="H505" s="398"/>
      <c r="I505" s="398"/>
      <c r="J505" s="395"/>
      <c r="K505" s="399">
        <v>-0.068</v>
      </c>
      <c r="L505" s="221"/>
      <c r="M505" s="221"/>
      <c r="N505" s="221"/>
      <c r="O505" s="221"/>
      <c r="P505" s="221"/>
      <c r="Q505" s="221"/>
      <c r="R505" s="224"/>
      <c r="T505" s="226"/>
      <c r="U505" s="221"/>
      <c r="V505" s="221"/>
      <c r="W505" s="221"/>
      <c r="X505" s="221"/>
      <c r="Y505" s="221"/>
      <c r="Z505" s="221"/>
      <c r="AA505" s="227"/>
      <c r="AT505" s="228" t="s">
        <v>168</v>
      </c>
      <c r="AU505" s="228" t="s">
        <v>114</v>
      </c>
      <c r="AV505" s="225" t="s">
        <v>114</v>
      </c>
      <c r="AW505" s="225" t="s">
        <v>33</v>
      </c>
      <c r="AX505" s="225" t="s">
        <v>75</v>
      </c>
      <c r="AY505" s="228" t="s">
        <v>160</v>
      </c>
    </row>
    <row r="506" spans="2:51" s="216" customFormat="1" ht="20.5" customHeight="1">
      <c r="B506" s="211"/>
      <c r="C506" s="388"/>
      <c r="D506" s="388"/>
      <c r="E506" s="389" t="s">
        <v>5</v>
      </c>
      <c r="F506" s="393" t="s">
        <v>1133</v>
      </c>
      <c r="G506" s="394"/>
      <c r="H506" s="394"/>
      <c r="I506" s="394"/>
      <c r="J506" s="388"/>
      <c r="K506" s="392" t="s">
        <v>5</v>
      </c>
      <c r="L506" s="212"/>
      <c r="M506" s="212"/>
      <c r="N506" s="212"/>
      <c r="O506" s="212"/>
      <c r="P506" s="212"/>
      <c r="Q506" s="212"/>
      <c r="R506" s="215"/>
      <c r="T506" s="217"/>
      <c r="U506" s="212"/>
      <c r="V506" s="212"/>
      <c r="W506" s="212"/>
      <c r="X506" s="212"/>
      <c r="Y506" s="212"/>
      <c r="Z506" s="212"/>
      <c r="AA506" s="218"/>
      <c r="AT506" s="219" t="s">
        <v>168</v>
      </c>
      <c r="AU506" s="219" t="s">
        <v>114</v>
      </c>
      <c r="AV506" s="216" t="s">
        <v>83</v>
      </c>
      <c r="AW506" s="216" t="s">
        <v>33</v>
      </c>
      <c r="AX506" s="216" t="s">
        <v>75</v>
      </c>
      <c r="AY506" s="219" t="s">
        <v>160</v>
      </c>
    </row>
    <row r="507" spans="2:51" s="225" customFormat="1" ht="20.5" customHeight="1">
      <c r="B507" s="220"/>
      <c r="C507" s="395"/>
      <c r="D507" s="395"/>
      <c r="E507" s="396" t="s">
        <v>5</v>
      </c>
      <c r="F507" s="397" t="s">
        <v>1295</v>
      </c>
      <c r="G507" s="398"/>
      <c r="H507" s="398"/>
      <c r="I507" s="398"/>
      <c r="J507" s="395"/>
      <c r="K507" s="399">
        <v>5.099</v>
      </c>
      <c r="L507" s="221"/>
      <c r="M507" s="221"/>
      <c r="N507" s="221"/>
      <c r="O507" s="221"/>
      <c r="P507" s="221"/>
      <c r="Q507" s="221"/>
      <c r="R507" s="224"/>
      <c r="T507" s="226"/>
      <c r="U507" s="221"/>
      <c r="V507" s="221"/>
      <c r="W507" s="221"/>
      <c r="X507" s="221"/>
      <c r="Y507" s="221"/>
      <c r="Z507" s="221"/>
      <c r="AA507" s="227"/>
      <c r="AT507" s="228" t="s">
        <v>168</v>
      </c>
      <c r="AU507" s="228" t="s">
        <v>114</v>
      </c>
      <c r="AV507" s="225" t="s">
        <v>114</v>
      </c>
      <c r="AW507" s="225" t="s">
        <v>33</v>
      </c>
      <c r="AX507" s="225" t="s">
        <v>75</v>
      </c>
      <c r="AY507" s="228" t="s">
        <v>160</v>
      </c>
    </row>
    <row r="508" spans="2:51" s="225" customFormat="1" ht="20.5" customHeight="1">
      <c r="B508" s="220"/>
      <c r="C508" s="395"/>
      <c r="D508" s="395"/>
      <c r="E508" s="396" t="s">
        <v>5</v>
      </c>
      <c r="F508" s="397" t="s">
        <v>1296</v>
      </c>
      <c r="G508" s="398"/>
      <c r="H508" s="398"/>
      <c r="I508" s="398"/>
      <c r="J508" s="395"/>
      <c r="K508" s="399">
        <v>-0.182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43" customFormat="1" ht="20.5" customHeight="1">
      <c r="B509" s="238"/>
      <c r="C509" s="405"/>
      <c r="D509" s="405"/>
      <c r="E509" s="406" t="s">
        <v>5</v>
      </c>
      <c r="F509" s="407" t="s">
        <v>197</v>
      </c>
      <c r="G509" s="408"/>
      <c r="H509" s="408"/>
      <c r="I509" s="408"/>
      <c r="J509" s="405"/>
      <c r="K509" s="409">
        <v>15.543</v>
      </c>
      <c r="L509" s="239"/>
      <c r="M509" s="239"/>
      <c r="N509" s="239"/>
      <c r="O509" s="239"/>
      <c r="P509" s="239"/>
      <c r="Q509" s="239"/>
      <c r="R509" s="242"/>
      <c r="T509" s="244"/>
      <c r="U509" s="239"/>
      <c r="V509" s="239"/>
      <c r="W509" s="239"/>
      <c r="X509" s="239"/>
      <c r="Y509" s="239"/>
      <c r="Z509" s="239"/>
      <c r="AA509" s="245"/>
      <c r="AT509" s="246" t="s">
        <v>168</v>
      </c>
      <c r="AU509" s="246" t="s">
        <v>114</v>
      </c>
      <c r="AV509" s="243" t="s">
        <v>175</v>
      </c>
      <c r="AW509" s="243" t="s">
        <v>33</v>
      </c>
      <c r="AX509" s="243" t="s">
        <v>75</v>
      </c>
      <c r="AY509" s="246" t="s">
        <v>160</v>
      </c>
    </row>
    <row r="510" spans="2:51" s="234" customFormat="1" ht="20.5" customHeight="1">
      <c r="B510" s="229"/>
      <c r="C510" s="400"/>
      <c r="D510" s="400"/>
      <c r="E510" s="401" t="s">
        <v>5</v>
      </c>
      <c r="F510" s="402" t="s">
        <v>170</v>
      </c>
      <c r="G510" s="403"/>
      <c r="H510" s="403"/>
      <c r="I510" s="403"/>
      <c r="J510" s="400"/>
      <c r="K510" s="404">
        <v>309.307</v>
      </c>
      <c r="L510" s="230"/>
      <c r="M510" s="230"/>
      <c r="N510" s="230"/>
      <c r="O510" s="230"/>
      <c r="P510" s="230"/>
      <c r="Q510" s="230"/>
      <c r="R510" s="233"/>
      <c r="T510" s="235"/>
      <c r="U510" s="230"/>
      <c r="V510" s="230"/>
      <c r="W510" s="230"/>
      <c r="X510" s="230"/>
      <c r="Y510" s="230"/>
      <c r="Z510" s="230"/>
      <c r="AA510" s="236"/>
      <c r="AT510" s="237" t="s">
        <v>168</v>
      </c>
      <c r="AU510" s="237" t="s">
        <v>114</v>
      </c>
      <c r="AV510" s="234" t="s">
        <v>165</v>
      </c>
      <c r="AW510" s="234" t="s">
        <v>33</v>
      </c>
      <c r="AX510" s="234" t="s">
        <v>83</v>
      </c>
      <c r="AY510" s="237" t="s">
        <v>160</v>
      </c>
    </row>
    <row r="511" spans="2:65" s="126" customFormat="1" ht="40.15" customHeight="1">
      <c r="B511" s="127"/>
      <c r="C511" s="383" t="s">
        <v>289</v>
      </c>
      <c r="D511" s="383" t="s">
        <v>161</v>
      </c>
      <c r="E511" s="384" t="s">
        <v>875</v>
      </c>
      <c r="F511" s="385" t="s">
        <v>876</v>
      </c>
      <c r="G511" s="385"/>
      <c r="H511" s="385"/>
      <c r="I511" s="385"/>
      <c r="J511" s="386" t="s">
        <v>164</v>
      </c>
      <c r="K511" s="387">
        <v>63.163</v>
      </c>
      <c r="L511" s="317">
        <v>0</v>
      </c>
      <c r="M511" s="317"/>
      <c r="N511" s="318">
        <f>ROUND(L511*K511,2)</f>
        <v>0</v>
      </c>
      <c r="O511" s="318"/>
      <c r="P511" s="318"/>
      <c r="Q511" s="318"/>
      <c r="R511" s="130"/>
      <c r="T511" s="207" t="s">
        <v>5</v>
      </c>
      <c r="U511" s="208" t="s">
        <v>40</v>
      </c>
      <c r="V511" s="128"/>
      <c r="W511" s="209">
        <f>V511*K511</f>
        <v>0</v>
      </c>
      <c r="X511" s="209">
        <v>0</v>
      </c>
      <c r="Y511" s="209">
        <f>X511*K511</f>
        <v>0</v>
      </c>
      <c r="Z511" s="209">
        <v>0</v>
      </c>
      <c r="AA511" s="210">
        <f>Z511*K511</f>
        <v>0</v>
      </c>
      <c r="AR511" s="117" t="s">
        <v>165</v>
      </c>
      <c r="AT511" s="117" t="s">
        <v>161</v>
      </c>
      <c r="AU511" s="117" t="s">
        <v>114</v>
      </c>
      <c r="AY511" s="117" t="s">
        <v>160</v>
      </c>
      <c r="BE511" s="174">
        <f>IF(U511="základní",N511,0)</f>
        <v>0</v>
      </c>
      <c r="BF511" s="174">
        <f>IF(U511="snížená",N511,0)</f>
        <v>0</v>
      </c>
      <c r="BG511" s="174">
        <f>IF(U511="zákl. přenesená",N511,0)</f>
        <v>0</v>
      </c>
      <c r="BH511" s="174">
        <f>IF(U511="sníž. přenesená",N511,0)</f>
        <v>0</v>
      </c>
      <c r="BI511" s="174">
        <f>IF(U511="nulová",N511,0)</f>
        <v>0</v>
      </c>
      <c r="BJ511" s="117" t="s">
        <v>83</v>
      </c>
      <c r="BK511" s="174">
        <f>ROUND(L511*K511,2)</f>
        <v>0</v>
      </c>
      <c r="BL511" s="117" t="s">
        <v>165</v>
      </c>
      <c r="BM511" s="117" t="s">
        <v>1297</v>
      </c>
    </row>
    <row r="512" spans="2:51" s="216" customFormat="1" ht="20.5" customHeight="1">
      <c r="B512" s="211"/>
      <c r="C512" s="388"/>
      <c r="D512" s="388"/>
      <c r="E512" s="389" t="s">
        <v>5</v>
      </c>
      <c r="F512" s="390" t="s">
        <v>878</v>
      </c>
      <c r="G512" s="391"/>
      <c r="H512" s="391"/>
      <c r="I512" s="391"/>
      <c r="J512" s="388"/>
      <c r="K512" s="392" t="s">
        <v>5</v>
      </c>
      <c r="L512" s="212"/>
      <c r="M512" s="212"/>
      <c r="N512" s="212"/>
      <c r="O512" s="212"/>
      <c r="P512" s="212"/>
      <c r="Q512" s="212"/>
      <c r="R512" s="215"/>
      <c r="T512" s="217"/>
      <c r="U512" s="212"/>
      <c r="V512" s="212"/>
      <c r="W512" s="212"/>
      <c r="X512" s="212"/>
      <c r="Y512" s="212"/>
      <c r="Z512" s="212"/>
      <c r="AA512" s="218"/>
      <c r="AT512" s="219" t="s">
        <v>168</v>
      </c>
      <c r="AU512" s="219" t="s">
        <v>114</v>
      </c>
      <c r="AV512" s="216" t="s">
        <v>83</v>
      </c>
      <c r="AW512" s="216" t="s">
        <v>33</v>
      </c>
      <c r="AX512" s="216" t="s">
        <v>75</v>
      </c>
      <c r="AY512" s="219" t="s">
        <v>160</v>
      </c>
    </row>
    <row r="513" spans="2:51" s="216" customFormat="1" ht="20.5" customHeight="1">
      <c r="B513" s="211"/>
      <c r="C513" s="388"/>
      <c r="D513" s="388"/>
      <c r="E513" s="389" t="s">
        <v>5</v>
      </c>
      <c r="F513" s="393" t="s">
        <v>191</v>
      </c>
      <c r="G513" s="394"/>
      <c r="H513" s="394"/>
      <c r="I513" s="394"/>
      <c r="J513" s="388"/>
      <c r="K513" s="392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16" customFormat="1" ht="20.5" customHeight="1">
      <c r="B514" s="211"/>
      <c r="C514" s="388"/>
      <c r="D514" s="388"/>
      <c r="E514" s="389" t="s">
        <v>5</v>
      </c>
      <c r="F514" s="393" t="s">
        <v>613</v>
      </c>
      <c r="G514" s="394"/>
      <c r="H514" s="394"/>
      <c r="I514" s="394"/>
      <c r="J514" s="388"/>
      <c r="K514" s="392" t="s">
        <v>5</v>
      </c>
      <c r="L514" s="212"/>
      <c r="M514" s="212"/>
      <c r="N514" s="212"/>
      <c r="O514" s="212"/>
      <c r="P514" s="212"/>
      <c r="Q514" s="212"/>
      <c r="R514" s="215"/>
      <c r="T514" s="217"/>
      <c r="U514" s="212"/>
      <c r="V514" s="212"/>
      <c r="W514" s="212"/>
      <c r="X514" s="212"/>
      <c r="Y514" s="212"/>
      <c r="Z514" s="212"/>
      <c r="AA514" s="218"/>
      <c r="AT514" s="219" t="s">
        <v>168</v>
      </c>
      <c r="AU514" s="219" t="s">
        <v>114</v>
      </c>
      <c r="AV514" s="216" t="s">
        <v>83</v>
      </c>
      <c r="AW514" s="216" t="s">
        <v>33</v>
      </c>
      <c r="AX514" s="216" t="s">
        <v>75</v>
      </c>
      <c r="AY514" s="219" t="s">
        <v>160</v>
      </c>
    </row>
    <row r="515" spans="2:51" s="225" customFormat="1" ht="20.5" customHeight="1">
      <c r="B515" s="220"/>
      <c r="C515" s="395"/>
      <c r="D515" s="395"/>
      <c r="E515" s="396" t="s">
        <v>5</v>
      </c>
      <c r="F515" s="397" t="s">
        <v>1298</v>
      </c>
      <c r="G515" s="398"/>
      <c r="H515" s="398"/>
      <c r="I515" s="398"/>
      <c r="J515" s="395"/>
      <c r="K515" s="399">
        <v>13.878</v>
      </c>
      <c r="L515" s="221"/>
      <c r="M515" s="221"/>
      <c r="N515" s="221"/>
      <c r="O515" s="221"/>
      <c r="P515" s="221"/>
      <c r="Q515" s="221"/>
      <c r="R515" s="224"/>
      <c r="T515" s="226"/>
      <c r="U515" s="221"/>
      <c r="V515" s="221"/>
      <c r="W515" s="221"/>
      <c r="X515" s="221"/>
      <c r="Y515" s="221"/>
      <c r="Z515" s="221"/>
      <c r="AA515" s="227"/>
      <c r="AT515" s="228" t="s">
        <v>168</v>
      </c>
      <c r="AU515" s="228" t="s">
        <v>114</v>
      </c>
      <c r="AV515" s="225" t="s">
        <v>114</v>
      </c>
      <c r="AW515" s="225" t="s">
        <v>33</v>
      </c>
      <c r="AX515" s="225" t="s">
        <v>75</v>
      </c>
      <c r="AY515" s="228" t="s">
        <v>160</v>
      </c>
    </row>
    <row r="516" spans="2:51" s="216" customFormat="1" ht="20.5" customHeight="1">
      <c r="B516" s="211"/>
      <c r="C516" s="388"/>
      <c r="D516" s="388"/>
      <c r="E516" s="389" t="s">
        <v>5</v>
      </c>
      <c r="F516" s="393" t="s">
        <v>611</v>
      </c>
      <c r="G516" s="394"/>
      <c r="H516" s="394"/>
      <c r="I516" s="394"/>
      <c r="J516" s="388"/>
      <c r="K516" s="392" t="s">
        <v>5</v>
      </c>
      <c r="L516" s="212"/>
      <c r="M516" s="212"/>
      <c r="N516" s="212"/>
      <c r="O516" s="212"/>
      <c r="P516" s="212"/>
      <c r="Q516" s="212"/>
      <c r="R516" s="215"/>
      <c r="T516" s="217"/>
      <c r="U516" s="212"/>
      <c r="V516" s="212"/>
      <c r="W516" s="212"/>
      <c r="X516" s="212"/>
      <c r="Y516" s="212"/>
      <c r="Z516" s="212"/>
      <c r="AA516" s="218"/>
      <c r="AT516" s="219" t="s">
        <v>168</v>
      </c>
      <c r="AU516" s="219" t="s">
        <v>114</v>
      </c>
      <c r="AV516" s="216" t="s">
        <v>83</v>
      </c>
      <c r="AW516" s="216" t="s">
        <v>33</v>
      </c>
      <c r="AX516" s="216" t="s">
        <v>75</v>
      </c>
      <c r="AY516" s="219" t="s">
        <v>160</v>
      </c>
    </row>
    <row r="517" spans="2:51" s="225" customFormat="1" ht="20.5" customHeight="1">
      <c r="B517" s="220"/>
      <c r="C517" s="395"/>
      <c r="D517" s="395"/>
      <c r="E517" s="396" t="s">
        <v>5</v>
      </c>
      <c r="F517" s="397" t="s">
        <v>1299</v>
      </c>
      <c r="G517" s="398"/>
      <c r="H517" s="398"/>
      <c r="I517" s="398"/>
      <c r="J517" s="395"/>
      <c r="K517" s="399">
        <v>29.785</v>
      </c>
      <c r="L517" s="221"/>
      <c r="M517" s="221"/>
      <c r="N517" s="221"/>
      <c r="O517" s="221"/>
      <c r="P517" s="221"/>
      <c r="Q517" s="221"/>
      <c r="R517" s="224"/>
      <c r="T517" s="226"/>
      <c r="U517" s="221"/>
      <c r="V517" s="221"/>
      <c r="W517" s="221"/>
      <c r="X517" s="221"/>
      <c r="Y517" s="221"/>
      <c r="Z517" s="221"/>
      <c r="AA517" s="227"/>
      <c r="AT517" s="228" t="s">
        <v>168</v>
      </c>
      <c r="AU517" s="228" t="s">
        <v>114</v>
      </c>
      <c r="AV517" s="225" t="s">
        <v>114</v>
      </c>
      <c r="AW517" s="225" t="s">
        <v>33</v>
      </c>
      <c r="AX517" s="225" t="s">
        <v>75</v>
      </c>
      <c r="AY517" s="228" t="s">
        <v>160</v>
      </c>
    </row>
    <row r="518" spans="2:51" s="216" customFormat="1" ht="20.5" customHeight="1">
      <c r="B518" s="211"/>
      <c r="C518" s="388"/>
      <c r="D518" s="388"/>
      <c r="E518" s="389" t="s">
        <v>5</v>
      </c>
      <c r="F518" s="393" t="s">
        <v>1116</v>
      </c>
      <c r="G518" s="394"/>
      <c r="H518" s="394"/>
      <c r="I518" s="394"/>
      <c r="J518" s="388"/>
      <c r="K518" s="392" t="s">
        <v>5</v>
      </c>
      <c r="L518" s="212"/>
      <c r="M518" s="212"/>
      <c r="N518" s="212"/>
      <c r="O518" s="212"/>
      <c r="P518" s="212"/>
      <c r="Q518" s="212"/>
      <c r="R518" s="215"/>
      <c r="T518" s="217"/>
      <c r="U518" s="212"/>
      <c r="V518" s="212"/>
      <c r="W518" s="212"/>
      <c r="X518" s="212"/>
      <c r="Y518" s="212"/>
      <c r="Z518" s="212"/>
      <c r="AA518" s="218"/>
      <c r="AT518" s="219" t="s">
        <v>168</v>
      </c>
      <c r="AU518" s="219" t="s">
        <v>114</v>
      </c>
      <c r="AV518" s="216" t="s">
        <v>83</v>
      </c>
      <c r="AW518" s="216" t="s">
        <v>33</v>
      </c>
      <c r="AX518" s="216" t="s">
        <v>75</v>
      </c>
      <c r="AY518" s="219" t="s">
        <v>160</v>
      </c>
    </row>
    <row r="519" spans="2:51" s="225" customFormat="1" ht="20.5" customHeight="1">
      <c r="B519" s="220"/>
      <c r="C519" s="395"/>
      <c r="D519" s="395"/>
      <c r="E519" s="396" t="s">
        <v>5</v>
      </c>
      <c r="F519" s="397" t="s">
        <v>1300</v>
      </c>
      <c r="G519" s="398"/>
      <c r="H519" s="398"/>
      <c r="I519" s="398"/>
      <c r="J519" s="395"/>
      <c r="K519" s="399">
        <v>19.5</v>
      </c>
      <c r="L519" s="221"/>
      <c r="M519" s="221"/>
      <c r="N519" s="221"/>
      <c r="O519" s="221"/>
      <c r="P519" s="221"/>
      <c r="Q519" s="221"/>
      <c r="R519" s="224"/>
      <c r="T519" s="226"/>
      <c r="U519" s="221"/>
      <c r="V519" s="221"/>
      <c r="W519" s="221"/>
      <c r="X519" s="221"/>
      <c r="Y519" s="221"/>
      <c r="Z519" s="221"/>
      <c r="AA519" s="227"/>
      <c r="AT519" s="228" t="s">
        <v>168</v>
      </c>
      <c r="AU519" s="228" t="s">
        <v>114</v>
      </c>
      <c r="AV519" s="225" t="s">
        <v>114</v>
      </c>
      <c r="AW519" s="225" t="s">
        <v>33</v>
      </c>
      <c r="AX519" s="225" t="s">
        <v>75</v>
      </c>
      <c r="AY519" s="228" t="s">
        <v>160</v>
      </c>
    </row>
    <row r="520" spans="2:51" s="234" customFormat="1" ht="20.5" customHeight="1">
      <c r="B520" s="229"/>
      <c r="C520" s="400"/>
      <c r="D520" s="400"/>
      <c r="E520" s="401" t="s">
        <v>5</v>
      </c>
      <c r="F520" s="402" t="s">
        <v>170</v>
      </c>
      <c r="G520" s="403"/>
      <c r="H520" s="403"/>
      <c r="I520" s="403"/>
      <c r="J520" s="400"/>
      <c r="K520" s="404">
        <v>63.163</v>
      </c>
      <c r="L520" s="230"/>
      <c r="M520" s="230"/>
      <c r="N520" s="230"/>
      <c r="O520" s="230"/>
      <c r="P520" s="230"/>
      <c r="Q520" s="230"/>
      <c r="R520" s="233"/>
      <c r="T520" s="235"/>
      <c r="U520" s="230"/>
      <c r="V520" s="230"/>
      <c r="W520" s="230"/>
      <c r="X520" s="230"/>
      <c r="Y520" s="230"/>
      <c r="Z520" s="230"/>
      <c r="AA520" s="236"/>
      <c r="AT520" s="237" t="s">
        <v>168</v>
      </c>
      <c r="AU520" s="237" t="s">
        <v>114</v>
      </c>
      <c r="AV520" s="234" t="s">
        <v>165</v>
      </c>
      <c r="AW520" s="234" t="s">
        <v>33</v>
      </c>
      <c r="AX520" s="234" t="s">
        <v>83</v>
      </c>
      <c r="AY520" s="237" t="s">
        <v>160</v>
      </c>
    </row>
    <row r="521" spans="2:63" s="195" customFormat="1" ht="29.85" customHeight="1">
      <c r="B521" s="191"/>
      <c r="C521" s="417"/>
      <c r="D521" s="418" t="s">
        <v>594</v>
      </c>
      <c r="E521" s="418"/>
      <c r="F521" s="418"/>
      <c r="G521" s="418"/>
      <c r="H521" s="418"/>
      <c r="I521" s="418"/>
      <c r="J521" s="418"/>
      <c r="K521" s="418"/>
      <c r="L521" s="202"/>
      <c r="M521" s="202"/>
      <c r="N521" s="313">
        <f>BK521</f>
        <v>0</v>
      </c>
      <c r="O521" s="314"/>
      <c r="P521" s="314"/>
      <c r="Q521" s="314"/>
      <c r="R521" s="194"/>
      <c r="T521" s="196"/>
      <c r="U521" s="192"/>
      <c r="V521" s="192"/>
      <c r="W521" s="197">
        <f>SUM(W522:W529)</f>
        <v>0</v>
      </c>
      <c r="X521" s="192"/>
      <c r="Y521" s="197">
        <f>SUM(Y522:Y529)</f>
        <v>0</v>
      </c>
      <c r="Z521" s="192"/>
      <c r="AA521" s="198">
        <f>SUM(AA522:AA529)</f>
        <v>0</v>
      </c>
      <c r="AR521" s="199" t="s">
        <v>83</v>
      </c>
      <c r="AT521" s="200" t="s">
        <v>74</v>
      </c>
      <c r="AU521" s="200" t="s">
        <v>83</v>
      </c>
      <c r="AY521" s="199" t="s">
        <v>160</v>
      </c>
      <c r="BK521" s="201">
        <f>SUM(BK522:BK529)</f>
        <v>0</v>
      </c>
    </row>
    <row r="522" spans="2:65" s="126" customFormat="1" ht="28.95" customHeight="1">
      <c r="B522" s="127"/>
      <c r="C522" s="383" t="s">
        <v>300</v>
      </c>
      <c r="D522" s="383" t="s">
        <v>161</v>
      </c>
      <c r="E522" s="384" t="s">
        <v>882</v>
      </c>
      <c r="F522" s="385" t="s">
        <v>883</v>
      </c>
      <c r="G522" s="385"/>
      <c r="H522" s="385"/>
      <c r="I522" s="385"/>
      <c r="J522" s="386" t="s">
        <v>182</v>
      </c>
      <c r="K522" s="387">
        <v>13.95</v>
      </c>
      <c r="L522" s="317">
        <v>0</v>
      </c>
      <c r="M522" s="317"/>
      <c r="N522" s="318">
        <f>ROUND(L522*K522,2)</f>
        <v>0</v>
      </c>
      <c r="O522" s="318"/>
      <c r="P522" s="318"/>
      <c r="Q522" s="318"/>
      <c r="R522" s="130"/>
      <c r="T522" s="207" t="s">
        <v>5</v>
      </c>
      <c r="U522" s="208" t="s">
        <v>40</v>
      </c>
      <c r="V522" s="128"/>
      <c r="W522" s="209">
        <f>V522*K522</f>
        <v>0</v>
      </c>
      <c r="X522" s="209">
        <v>0</v>
      </c>
      <c r="Y522" s="209">
        <f>X522*K522</f>
        <v>0</v>
      </c>
      <c r="Z522" s="209">
        <v>0</v>
      </c>
      <c r="AA522" s="210">
        <f>Z522*K522</f>
        <v>0</v>
      </c>
      <c r="AR522" s="117" t="s">
        <v>165</v>
      </c>
      <c r="AT522" s="117" t="s">
        <v>161</v>
      </c>
      <c r="AU522" s="117" t="s">
        <v>114</v>
      </c>
      <c r="AY522" s="117" t="s">
        <v>160</v>
      </c>
      <c r="BE522" s="174">
        <f>IF(U522="základní",N522,0)</f>
        <v>0</v>
      </c>
      <c r="BF522" s="174">
        <f>IF(U522="snížená",N522,0)</f>
        <v>0</v>
      </c>
      <c r="BG522" s="174">
        <f>IF(U522="zákl. přenesená",N522,0)</f>
        <v>0</v>
      </c>
      <c r="BH522" s="174">
        <f>IF(U522="sníž. přenesená",N522,0)</f>
        <v>0</v>
      </c>
      <c r="BI522" s="174">
        <f>IF(U522="nulová",N522,0)</f>
        <v>0</v>
      </c>
      <c r="BJ522" s="117" t="s">
        <v>83</v>
      </c>
      <c r="BK522" s="174">
        <f>ROUND(L522*K522,2)</f>
        <v>0</v>
      </c>
      <c r="BL522" s="117" t="s">
        <v>165</v>
      </c>
      <c r="BM522" s="117" t="s">
        <v>1301</v>
      </c>
    </row>
    <row r="523" spans="2:51" s="216" customFormat="1" ht="20.5" customHeight="1">
      <c r="B523" s="211"/>
      <c r="C523" s="388"/>
      <c r="D523" s="388"/>
      <c r="E523" s="389" t="s">
        <v>5</v>
      </c>
      <c r="F523" s="390" t="s">
        <v>1302</v>
      </c>
      <c r="G523" s="391"/>
      <c r="H523" s="391"/>
      <c r="I523" s="391"/>
      <c r="J523" s="388"/>
      <c r="K523" s="392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16" customFormat="1" ht="20.5" customHeight="1">
      <c r="B524" s="211"/>
      <c r="C524" s="388"/>
      <c r="D524" s="388"/>
      <c r="E524" s="389" t="s">
        <v>5</v>
      </c>
      <c r="F524" s="393" t="s">
        <v>886</v>
      </c>
      <c r="G524" s="394"/>
      <c r="H524" s="394"/>
      <c r="I524" s="394"/>
      <c r="J524" s="388"/>
      <c r="K524" s="392" t="s">
        <v>5</v>
      </c>
      <c r="L524" s="212"/>
      <c r="M524" s="212"/>
      <c r="N524" s="212"/>
      <c r="O524" s="212"/>
      <c r="P524" s="212"/>
      <c r="Q524" s="212"/>
      <c r="R524" s="215"/>
      <c r="T524" s="217"/>
      <c r="U524" s="212"/>
      <c r="V524" s="212"/>
      <c r="W524" s="212"/>
      <c r="X524" s="212"/>
      <c r="Y524" s="212"/>
      <c r="Z524" s="212"/>
      <c r="AA524" s="218"/>
      <c r="AT524" s="219" t="s">
        <v>168</v>
      </c>
      <c r="AU524" s="219" t="s">
        <v>114</v>
      </c>
      <c r="AV524" s="216" t="s">
        <v>83</v>
      </c>
      <c r="AW524" s="216" t="s">
        <v>33</v>
      </c>
      <c r="AX524" s="216" t="s">
        <v>75</v>
      </c>
      <c r="AY524" s="219" t="s">
        <v>160</v>
      </c>
    </row>
    <row r="525" spans="2:51" s="225" customFormat="1" ht="20.5" customHeight="1">
      <c r="B525" s="220"/>
      <c r="C525" s="395"/>
      <c r="D525" s="395"/>
      <c r="E525" s="396" t="s">
        <v>5</v>
      </c>
      <c r="F525" s="397" t="s">
        <v>1303</v>
      </c>
      <c r="G525" s="398"/>
      <c r="H525" s="398"/>
      <c r="I525" s="398"/>
      <c r="J525" s="395"/>
      <c r="K525" s="399">
        <v>5.04</v>
      </c>
      <c r="L525" s="221"/>
      <c r="M525" s="221"/>
      <c r="N525" s="221"/>
      <c r="O525" s="221"/>
      <c r="P525" s="221"/>
      <c r="Q525" s="221"/>
      <c r="R525" s="224"/>
      <c r="T525" s="226"/>
      <c r="U525" s="221"/>
      <c r="V525" s="221"/>
      <c r="W525" s="221"/>
      <c r="X525" s="221"/>
      <c r="Y525" s="221"/>
      <c r="Z525" s="221"/>
      <c r="AA525" s="227"/>
      <c r="AT525" s="228" t="s">
        <v>168</v>
      </c>
      <c r="AU525" s="228" t="s">
        <v>114</v>
      </c>
      <c r="AV525" s="225" t="s">
        <v>114</v>
      </c>
      <c r="AW525" s="225" t="s">
        <v>33</v>
      </c>
      <c r="AX525" s="225" t="s">
        <v>75</v>
      </c>
      <c r="AY525" s="228" t="s">
        <v>160</v>
      </c>
    </row>
    <row r="526" spans="2:51" s="225" customFormat="1" ht="20.5" customHeight="1">
      <c r="B526" s="220"/>
      <c r="C526" s="395"/>
      <c r="D526" s="395"/>
      <c r="E526" s="396" t="s">
        <v>5</v>
      </c>
      <c r="F526" s="397" t="s">
        <v>888</v>
      </c>
      <c r="G526" s="398"/>
      <c r="H526" s="398"/>
      <c r="I526" s="398"/>
      <c r="J526" s="395"/>
      <c r="K526" s="399">
        <v>3.87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388"/>
      <c r="D527" s="388"/>
      <c r="E527" s="389" t="s">
        <v>5</v>
      </c>
      <c r="F527" s="393" t="s">
        <v>889</v>
      </c>
      <c r="G527" s="394"/>
      <c r="H527" s="394"/>
      <c r="I527" s="394"/>
      <c r="J527" s="388"/>
      <c r="K527" s="392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395"/>
      <c r="D528" s="395"/>
      <c r="E528" s="396" t="s">
        <v>5</v>
      </c>
      <c r="F528" s="397" t="s">
        <v>890</v>
      </c>
      <c r="G528" s="398"/>
      <c r="H528" s="398"/>
      <c r="I528" s="398"/>
      <c r="J528" s="395"/>
      <c r="K528" s="399">
        <v>5.04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34" customFormat="1" ht="20.5" customHeight="1">
      <c r="B529" s="229"/>
      <c r="C529" s="400"/>
      <c r="D529" s="400"/>
      <c r="E529" s="401" t="s">
        <v>5</v>
      </c>
      <c r="F529" s="402" t="s">
        <v>170</v>
      </c>
      <c r="G529" s="403"/>
      <c r="H529" s="403"/>
      <c r="I529" s="403"/>
      <c r="J529" s="400"/>
      <c r="K529" s="404">
        <v>13.95</v>
      </c>
      <c r="L529" s="230"/>
      <c r="M529" s="230"/>
      <c r="N529" s="230"/>
      <c r="O529" s="230"/>
      <c r="P529" s="230"/>
      <c r="Q529" s="230"/>
      <c r="R529" s="233"/>
      <c r="T529" s="235"/>
      <c r="U529" s="230"/>
      <c r="V529" s="230"/>
      <c r="W529" s="230"/>
      <c r="X529" s="230"/>
      <c r="Y529" s="230"/>
      <c r="Z529" s="230"/>
      <c r="AA529" s="236"/>
      <c r="AT529" s="237" t="s">
        <v>168</v>
      </c>
      <c r="AU529" s="237" t="s">
        <v>114</v>
      </c>
      <c r="AV529" s="234" t="s">
        <v>165</v>
      </c>
      <c r="AW529" s="234" t="s">
        <v>33</v>
      </c>
      <c r="AX529" s="234" t="s">
        <v>83</v>
      </c>
      <c r="AY529" s="237" t="s">
        <v>160</v>
      </c>
    </row>
    <row r="530" spans="2:63" s="195" customFormat="1" ht="29.85" customHeight="1">
      <c r="B530" s="191"/>
      <c r="C530" s="417"/>
      <c r="D530" s="418" t="s">
        <v>127</v>
      </c>
      <c r="E530" s="418"/>
      <c r="F530" s="418"/>
      <c r="G530" s="418"/>
      <c r="H530" s="418"/>
      <c r="I530" s="418"/>
      <c r="J530" s="418"/>
      <c r="K530" s="418"/>
      <c r="L530" s="202"/>
      <c r="M530" s="202"/>
      <c r="N530" s="313">
        <f>BK530</f>
        <v>0</v>
      </c>
      <c r="O530" s="314"/>
      <c r="P530" s="314"/>
      <c r="Q530" s="314"/>
      <c r="R530" s="194"/>
      <c r="T530" s="196"/>
      <c r="U530" s="192"/>
      <c r="V530" s="192"/>
      <c r="W530" s="197">
        <f>SUM(W531:W560)</f>
        <v>0</v>
      </c>
      <c r="X530" s="192"/>
      <c r="Y530" s="197">
        <f>SUM(Y531:Y560)</f>
        <v>0.0031579999999999998</v>
      </c>
      <c r="Z530" s="192"/>
      <c r="AA530" s="198">
        <f>SUM(AA531:AA560)</f>
        <v>0</v>
      </c>
      <c r="AR530" s="199" t="s">
        <v>83</v>
      </c>
      <c r="AT530" s="200" t="s">
        <v>74</v>
      </c>
      <c r="AU530" s="200" t="s">
        <v>83</v>
      </c>
      <c r="AY530" s="199" t="s">
        <v>160</v>
      </c>
      <c r="BK530" s="201">
        <f>SUM(BK531:BK560)</f>
        <v>0</v>
      </c>
    </row>
    <row r="531" spans="2:65" s="126" customFormat="1" ht="28.95" customHeight="1">
      <c r="B531" s="127"/>
      <c r="C531" s="383" t="s">
        <v>306</v>
      </c>
      <c r="D531" s="383" t="s">
        <v>161</v>
      </c>
      <c r="E531" s="384" t="s">
        <v>266</v>
      </c>
      <c r="F531" s="385" t="s">
        <v>267</v>
      </c>
      <c r="G531" s="385"/>
      <c r="H531" s="385"/>
      <c r="I531" s="385"/>
      <c r="J531" s="386" t="s">
        <v>182</v>
      </c>
      <c r="K531" s="387">
        <v>16.422</v>
      </c>
      <c r="L531" s="317">
        <v>0</v>
      </c>
      <c r="M531" s="317"/>
      <c r="N531" s="318">
        <f>ROUND(L531*K531,2)</f>
        <v>0</v>
      </c>
      <c r="O531" s="318"/>
      <c r="P531" s="318"/>
      <c r="Q531" s="318"/>
      <c r="R531" s="130"/>
      <c r="T531" s="207" t="s">
        <v>5</v>
      </c>
      <c r="U531" s="208" t="s">
        <v>40</v>
      </c>
      <c r="V531" s="128"/>
      <c r="W531" s="209">
        <f>V531*K531</f>
        <v>0</v>
      </c>
      <c r="X531" s="209">
        <v>0</v>
      </c>
      <c r="Y531" s="209">
        <f>X531*K531</f>
        <v>0</v>
      </c>
      <c r="Z531" s="209">
        <v>0</v>
      </c>
      <c r="AA531" s="210">
        <f>Z531*K531</f>
        <v>0</v>
      </c>
      <c r="AR531" s="117" t="s">
        <v>165</v>
      </c>
      <c r="AT531" s="117" t="s">
        <v>161</v>
      </c>
      <c r="AU531" s="117" t="s">
        <v>114</v>
      </c>
      <c r="AY531" s="117" t="s">
        <v>160</v>
      </c>
      <c r="BE531" s="174">
        <f>IF(U531="základní",N531,0)</f>
        <v>0</v>
      </c>
      <c r="BF531" s="174">
        <f>IF(U531="snížená",N531,0)</f>
        <v>0</v>
      </c>
      <c r="BG531" s="174">
        <f>IF(U531="zákl. přenesená",N531,0)</f>
        <v>0</v>
      </c>
      <c r="BH531" s="174">
        <f>IF(U531="sníž. přenesená",N531,0)</f>
        <v>0</v>
      </c>
      <c r="BI531" s="174">
        <f>IF(U531="nulová",N531,0)</f>
        <v>0</v>
      </c>
      <c r="BJ531" s="117" t="s">
        <v>83</v>
      </c>
      <c r="BK531" s="174">
        <f>ROUND(L531*K531,2)</f>
        <v>0</v>
      </c>
      <c r="BL531" s="117" t="s">
        <v>165</v>
      </c>
      <c r="BM531" s="117" t="s">
        <v>1304</v>
      </c>
    </row>
    <row r="532" spans="2:51" s="216" customFormat="1" ht="20.5" customHeight="1">
      <c r="B532" s="211"/>
      <c r="C532" s="388"/>
      <c r="D532" s="388"/>
      <c r="E532" s="389" t="s">
        <v>5</v>
      </c>
      <c r="F532" s="390" t="s">
        <v>269</v>
      </c>
      <c r="G532" s="391"/>
      <c r="H532" s="391"/>
      <c r="I532" s="391"/>
      <c r="J532" s="388"/>
      <c r="K532" s="392" t="s">
        <v>5</v>
      </c>
      <c r="L532" s="212"/>
      <c r="M532" s="212"/>
      <c r="N532" s="212"/>
      <c r="O532" s="212"/>
      <c r="P532" s="212"/>
      <c r="Q532" s="212"/>
      <c r="R532" s="215"/>
      <c r="T532" s="217"/>
      <c r="U532" s="212"/>
      <c r="V532" s="212"/>
      <c r="W532" s="212"/>
      <c r="X532" s="212"/>
      <c r="Y532" s="212"/>
      <c r="Z532" s="212"/>
      <c r="AA532" s="218"/>
      <c r="AT532" s="219" t="s">
        <v>168</v>
      </c>
      <c r="AU532" s="219" t="s">
        <v>114</v>
      </c>
      <c r="AV532" s="216" t="s">
        <v>83</v>
      </c>
      <c r="AW532" s="216" t="s">
        <v>33</v>
      </c>
      <c r="AX532" s="216" t="s">
        <v>75</v>
      </c>
      <c r="AY532" s="219" t="s">
        <v>160</v>
      </c>
    </row>
    <row r="533" spans="2:51" s="216" customFormat="1" ht="20.5" customHeight="1">
      <c r="B533" s="211"/>
      <c r="C533" s="388"/>
      <c r="D533" s="388"/>
      <c r="E533" s="389" t="s">
        <v>5</v>
      </c>
      <c r="F533" s="393" t="s">
        <v>191</v>
      </c>
      <c r="G533" s="394"/>
      <c r="H533" s="394"/>
      <c r="I533" s="394"/>
      <c r="J533" s="388"/>
      <c r="K533" s="392" t="s">
        <v>5</v>
      </c>
      <c r="L533" s="212"/>
      <c r="M533" s="212"/>
      <c r="N533" s="212"/>
      <c r="O533" s="212"/>
      <c r="P533" s="212"/>
      <c r="Q533" s="212"/>
      <c r="R533" s="215"/>
      <c r="T533" s="217"/>
      <c r="U533" s="212"/>
      <c r="V533" s="212"/>
      <c r="W533" s="212"/>
      <c r="X533" s="212"/>
      <c r="Y533" s="212"/>
      <c r="Z533" s="212"/>
      <c r="AA533" s="218"/>
      <c r="AT533" s="219" t="s">
        <v>168</v>
      </c>
      <c r="AU533" s="219" t="s">
        <v>114</v>
      </c>
      <c r="AV533" s="216" t="s">
        <v>83</v>
      </c>
      <c r="AW533" s="216" t="s">
        <v>33</v>
      </c>
      <c r="AX533" s="216" t="s">
        <v>75</v>
      </c>
      <c r="AY533" s="219" t="s">
        <v>160</v>
      </c>
    </row>
    <row r="534" spans="2:51" s="216" customFormat="1" ht="20.5" customHeight="1">
      <c r="B534" s="211"/>
      <c r="C534" s="388"/>
      <c r="D534" s="388"/>
      <c r="E534" s="389" t="s">
        <v>5</v>
      </c>
      <c r="F534" s="393" t="s">
        <v>613</v>
      </c>
      <c r="G534" s="394"/>
      <c r="H534" s="394"/>
      <c r="I534" s="394"/>
      <c r="J534" s="388"/>
      <c r="K534" s="392" t="s">
        <v>5</v>
      </c>
      <c r="L534" s="212"/>
      <c r="M534" s="212"/>
      <c r="N534" s="212"/>
      <c r="O534" s="212"/>
      <c r="P534" s="212"/>
      <c r="Q534" s="212"/>
      <c r="R534" s="215"/>
      <c r="T534" s="217"/>
      <c r="U534" s="212"/>
      <c r="V534" s="212"/>
      <c r="W534" s="212"/>
      <c r="X534" s="212"/>
      <c r="Y534" s="212"/>
      <c r="Z534" s="212"/>
      <c r="AA534" s="218"/>
      <c r="AT534" s="219" t="s">
        <v>168</v>
      </c>
      <c r="AU534" s="219" t="s">
        <v>114</v>
      </c>
      <c r="AV534" s="216" t="s">
        <v>83</v>
      </c>
      <c r="AW534" s="216" t="s">
        <v>33</v>
      </c>
      <c r="AX534" s="216" t="s">
        <v>75</v>
      </c>
      <c r="AY534" s="219" t="s">
        <v>160</v>
      </c>
    </row>
    <row r="535" spans="2:51" s="225" customFormat="1" ht="20.5" customHeight="1">
      <c r="B535" s="220"/>
      <c r="C535" s="395"/>
      <c r="D535" s="395"/>
      <c r="E535" s="396" t="s">
        <v>5</v>
      </c>
      <c r="F535" s="397" t="s">
        <v>1114</v>
      </c>
      <c r="G535" s="398"/>
      <c r="H535" s="398"/>
      <c r="I535" s="398"/>
      <c r="J535" s="395"/>
      <c r="K535" s="399">
        <v>3.608</v>
      </c>
      <c r="L535" s="221"/>
      <c r="M535" s="221"/>
      <c r="N535" s="221"/>
      <c r="O535" s="221"/>
      <c r="P535" s="221"/>
      <c r="Q535" s="221"/>
      <c r="R535" s="224"/>
      <c r="T535" s="226"/>
      <c r="U535" s="221"/>
      <c r="V535" s="221"/>
      <c r="W535" s="221"/>
      <c r="X535" s="221"/>
      <c r="Y535" s="221"/>
      <c r="Z535" s="221"/>
      <c r="AA535" s="227"/>
      <c r="AT535" s="228" t="s">
        <v>168</v>
      </c>
      <c r="AU535" s="228" t="s">
        <v>114</v>
      </c>
      <c r="AV535" s="225" t="s">
        <v>114</v>
      </c>
      <c r="AW535" s="225" t="s">
        <v>33</v>
      </c>
      <c r="AX535" s="225" t="s">
        <v>75</v>
      </c>
      <c r="AY535" s="228" t="s">
        <v>160</v>
      </c>
    </row>
    <row r="536" spans="2:51" s="216" customFormat="1" ht="20.5" customHeight="1">
      <c r="B536" s="211"/>
      <c r="C536" s="388"/>
      <c r="D536" s="388"/>
      <c r="E536" s="389" t="s">
        <v>5</v>
      </c>
      <c r="F536" s="393" t="s">
        <v>611</v>
      </c>
      <c r="G536" s="394"/>
      <c r="H536" s="394"/>
      <c r="I536" s="394"/>
      <c r="J536" s="388"/>
      <c r="K536" s="392" t="s">
        <v>5</v>
      </c>
      <c r="L536" s="212"/>
      <c r="M536" s="212"/>
      <c r="N536" s="212"/>
      <c r="O536" s="212"/>
      <c r="P536" s="212"/>
      <c r="Q536" s="212"/>
      <c r="R536" s="215"/>
      <c r="T536" s="217"/>
      <c r="U536" s="212"/>
      <c r="V536" s="212"/>
      <c r="W536" s="212"/>
      <c r="X536" s="212"/>
      <c r="Y536" s="212"/>
      <c r="Z536" s="212"/>
      <c r="AA536" s="218"/>
      <c r="AT536" s="219" t="s">
        <v>168</v>
      </c>
      <c r="AU536" s="219" t="s">
        <v>114</v>
      </c>
      <c r="AV536" s="216" t="s">
        <v>83</v>
      </c>
      <c r="AW536" s="216" t="s">
        <v>33</v>
      </c>
      <c r="AX536" s="216" t="s">
        <v>75</v>
      </c>
      <c r="AY536" s="219" t="s">
        <v>160</v>
      </c>
    </row>
    <row r="537" spans="2:51" s="225" customFormat="1" ht="20.5" customHeight="1">
      <c r="B537" s="220"/>
      <c r="C537" s="395"/>
      <c r="D537" s="395"/>
      <c r="E537" s="396" t="s">
        <v>5</v>
      </c>
      <c r="F537" s="397" t="s">
        <v>1115</v>
      </c>
      <c r="G537" s="398"/>
      <c r="H537" s="398"/>
      <c r="I537" s="398"/>
      <c r="J537" s="395"/>
      <c r="K537" s="399">
        <v>7.744</v>
      </c>
      <c r="L537" s="221"/>
      <c r="M537" s="221"/>
      <c r="N537" s="221"/>
      <c r="O537" s="221"/>
      <c r="P537" s="221"/>
      <c r="Q537" s="221"/>
      <c r="R537" s="224"/>
      <c r="T537" s="226"/>
      <c r="U537" s="221"/>
      <c r="V537" s="221"/>
      <c r="W537" s="221"/>
      <c r="X537" s="221"/>
      <c r="Y537" s="221"/>
      <c r="Z537" s="221"/>
      <c r="AA537" s="227"/>
      <c r="AT537" s="228" t="s">
        <v>168</v>
      </c>
      <c r="AU537" s="228" t="s">
        <v>114</v>
      </c>
      <c r="AV537" s="225" t="s">
        <v>114</v>
      </c>
      <c r="AW537" s="225" t="s">
        <v>33</v>
      </c>
      <c r="AX537" s="225" t="s">
        <v>75</v>
      </c>
      <c r="AY537" s="228" t="s">
        <v>160</v>
      </c>
    </row>
    <row r="538" spans="2:51" s="216" customFormat="1" ht="20.5" customHeight="1">
      <c r="B538" s="211"/>
      <c r="C538" s="388"/>
      <c r="D538" s="388"/>
      <c r="E538" s="389" t="s">
        <v>5</v>
      </c>
      <c r="F538" s="393" t="s">
        <v>1116</v>
      </c>
      <c r="G538" s="394"/>
      <c r="H538" s="394"/>
      <c r="I538" s="394"/>
      <c r="J538" s="388"/>
      <c r="K538" s="392" t="s">
        <v>5</v>
      </c>
      <c r="L538" s="212"/>
      <c r="M538" s="212"/>
      <c r="N538" s="212"/>
      <c r="O538" s="212"/>
      <c r="P538" s="212"/>
      <c r="Q538" s="212"/>
      <c r="R538" s="215"/>
      <c r="T538" s="217"/>
      <c r="U538" s="212"/>
      <c r="V538" s="212"/>
      <c r="W538" s="212"/>
      <c r="X538" s="212"/>
      <c r="Y538" s="212"/>
      <c r="Z538" s="212"/>
      <c r="AA538" s="218"/>
      <c r="AT538" s="219" t="s">
        <v>168</v>
      </c>
      <c r="AU538" s="219" t="s">
        <v>114</v>
      </c>
      <c r="AV538" s="216" t="s">
        <v>83</v>
      </c>
      <c r="AW538" s="216" t="s">
        <v>33</v>
      </c>
      <c r="AX538" s="216" t="s">
        <v>75</v>
      </c>
      <c r="AY538" s="219" t="s">
        <v>160</v>
      </c>
    </row>
    <row r="539" spans="2:51" s="225" customFormat="1" ht="20.5" customHeight="1">
      <c r="B539" s="220"/>
      <c r="C539" s="395"/>
      <c r="D539" s="395"/>
      <c r="E539" s="396" t="s">
        <v>5</v>
      </c>
      <c r="F539" s="397" t="s">
        <v>1117</v>
      </c>
      <c r="G539" s="398"/>
      <c r="H539" s="398"/>
      <c r="I539" s="398"/>
      <c r="J539" s="395"/>
      <c r="K539" s="399">
        <v>5.07</v>
      </c>
      <c r="L539" s="221"/>
      <c r="M539" s="221"/>
      <c r="N539" s="221"/>
      <c r="O539" s="221"/>
      <c r="P539" s="221"/>
      <c r="Q539" s="221"/>
      <c r="R539" s="224"/>
      <c r="T539" s="226"/>
      <c r="U539" s="221"/>
      <c r="V539" s="221"/>
      <c r="W539" s="221"/>
      <c r="X539" s="221"/>
      <c r="Y539" s="221"/>
      <c r="Z539" s="221"/>
      <c r="AA539" s="227"/>
      <c r="AT539" s="228" t="s">
        <v>168</v>
      </c>
      <c r="AU539" s="228" t="s">
        <v>114</v>
      </c>
      <c r="AV539" s="225" t="s">
        <v>114</v>
      </c>
      <c r="AW539" s="225" t="s">
        <v>33</v>
      </c>
      <c r="AX539" s="225" t="s">
        <v>75</v>
      </c>
      <c r="AY539" s="228" t="s">
        <v>160</v>
      </c>
    </row>
    <row r="540" spans="2:51" s="234" customFormat="1" ht="20.5" customHeight="1">
      <c r="B540" s="229"/>
      <c r="C540" s="400"/>
      <c r="D540" s="400"/>
      <c r="E540" s="401" t="s">
        <v>5</v>
      </c>
      <c r="F540" s="402" t="s">
        <v>170</v>
      </c>
      <c r="G540" s="403"/>
      <c r="H540" s="403"/>
      <c r="I540" s="403"/>
      <c r="J540" s="400"/>
      <c r="K540" s="404">
        <v>16.422</v>
      </c>
      <c r="L540" s="230"/>
      <c r="M540" s="230"/>
      <c r="N540" s="230"/>
      <c r="O540" s="230"/>
      <c r="P540" s="230"/>
      <c r="Q540" s="230"/>
      <c r="R540" s="233"/>
      <c r="T540" s="235"/>
      <c r="U540" s="230"/>
      <c r="V540" s="230"/>
      <c r="W540" s="230"/>
      <c r="X540" s="230"/>
      <c r="Y540" s="230"/>
      <c r="Z540" s="230"/>
      <c r="AA540" s="236"/>
      <c r="AT540" s="237" t="s">
        <v>168</v>
      </c>
      <c r="AU540" s="237" t="s">
        <v>114</v>
      </c>
      <c r="AV540" s="234" t="s">
        <v>165</v>
      </c>
      <c r="AW540" s="234" t="s">
        <v>33</v>
      </c>
      <c r="AX540" s="234" t="s">
        <v>83</v>
      </c>
      <c r="AY540" s="237" t="s">
        <v>160</v>
      </c>
    </row>
    <row r="541" spans="2:65" s="126" customFormat="1" ht="40.15" customHeight="1">
      <c r="B541" s="127"/>
      <c r="C541" s="383" t="s">
        <v>310</v>
      </c>
      <c r="D541" s="383" t="s">
        <v>161</v>
      </c>
      <c r="E541" s="384" t="s">
        <v>271</v>
      </c>
      <c r="F541" s="385" t="s">
        <v>272</v>
      </c>
      <c r="G541" s="385"/>
      <c r="H541" s="385"/>
      <c r="I541" s="385"/>
      <c r="J541" s="386" t="s">
        <v>164</v>
      </c>
      <c r="K541" s="387">
        <v>63.163</v>
      </c>
      <c r="L541" s="317">
        <v>0</v>
      </c>
      <c r="M541" s="317"/>
      <c r="N541" s="318">
        <f>ROUND(L541*K541,2)</f>
        <v>0</v>
      </c>
      <c r="O541" s="318"/>
      <c r="P541" s="318"/>
      <c r="Q541" s="318"/>
      <c r="R541" s="130"/>
      <c r="T541" s="207" t="s">
        <v>5</v>
      </c>
      <c r="U541" s="208" t="s">
        <v>40</v>
      </c>
      <c r="V541" s="128"/>
      <c r="W541" s="209">
        <f>V541*K541</f>
        <v>0</v>
      </c>
      <c r="X541" s="209">
        <v>0</v>
      </c>
      <c r="Y541" s="209">
        <f>X541*K541</f>
        <v>0</v>
      </c>
      <c r="Z541" s="209">
        <v>0</v>
      </c>
      <c r="AA541" s="210">
        <f>Z541*K541</f>
        <v>0</v>
      </c>
      <c r="AR541" s="117" t="s">
        <v>165</v>
      </c>
      <c r="AT541" s="117" t="s">
        <v>161</v>
      </c>
      <c r="AU541" s="117" t="s">
        <v>114</v>
      </c>
      <c r="AY541" s="117" t="s">
        <v>160</v>
      </c>
      <c r="BE541" s="174">
        <f>IF(U541="základní",N541,0)</f>
        <v>0</v>
      </c>
      <c r="BF541" s="174">
        <f>IF(U541="snížená",N541,0)</f>
        <v>0</v>
      </c>
      <c r="BG541" s="174">
        <f>IF(U541="zákl. přenesená",N541,0)</f>
        <v>0</v>
      </c>
      <c r="BH541" s="174">
        <f>IF(U541="sníž. přenesená",N541,0)</f>
        <v>0</v>
      </c>
      <c r="BI541" s="174">
        <f>IF(U541="nulová",N541,0)</f>
        <v>0</v>
      </c>
      <c r="BJ541" s="117" t="s">
        <v>83</v>
      </c>
      <c r="BK541" s="174">
        <f>ROUND(L541*K541,2)</f>
        <v>0</v>
      </c>
      <c r="BL541" s="117" t="s">
        <v>165</v>
      </c>
      <c r="BM541" s="117" t="s">
        <v>1305</v>
      </c>
    </row>
    <row r="542" spans="2:51" s="216" customFormat="1" ht="20.5" customHeight="1">
      <c r="B542" s="211"/>
      <c r="C542" s="388"/>
      <c r="D542" s="388"/>
      <c r="E542" s="389" t="s">
        <v>5</v>
      </c>
      <c r="F542" s="390" t="s">
        <v>274</v>
      </c>
      <c r="G542" s="391"/>
      <c r="H542" s="391"/>
      <c r="I542" s="391"/>
      <c r="J542" s="388"/>
      <c r="K542" s="392" t="s">
        <v>5</v>
      </c>
      <c r="L542" s="212"/>
      <c r="M542" s="212"/>
      <c r="N542" s="212"/>
      <c r="O542" s="212"/>
      <c r="P542" s="212"/>
      <c r="Q542" s="212"/>
      <c r="R542" s="215"/>
      <c r="T542" s="217"/>
      <c r="U542" s="212"/>
      <c r="V542" s="212"/>
      <c r="W542" s="212"/>
      <c r="X542" s="212"/>
      <c r="Y542" s="212"/>
      <c r="Z542" s="212"/>
      <c r="AA542" s="218"/>
      <c r="AT542" s="219" t="s">
        <v>168</v>
      </c>
      <c r="AU542" s="219" t="s">
        <v>114</v>
      </c>
      <c r="AV542" s="216" t="s">
        <v>83</v>
      </c>
      <c r="AW542" s="216" t="s">
        <v>33</v>
      </c>
      <c r="AX542" s="216" t="s">
        <v>75</v>
      </c>
      <c r="AY542" s="219" t="s">
        <v>160</v>
      </c>
    </row>
    <row r="543" spans="2:51" s="216" customFormat="1" ht="20.5" customHeight="1">
      <c r="B543" s="211"/>
      <c r="C543" s="388"/>
      <c r="D543" s="388"/>
      <c r="E543" s="389" t="s">
        <v>5</v>
      </c>
      <c r="F543" s="393" t="s">
        <v>191</v>
      </c>
      <c r="G543" s="394"/>
      <c r="H543" s="394"/>
      <c r="I543" s="394"/>
      <c r="J543" s="388"/>
      <c r="K543" s="392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16" customFormat="1" ht="20.5" customHeight="1">
      <c r="B544" s="211"/>
      <c r="C544" s="388"/>
      <c r="D544" s="388"/>
      <c r="E544" s="389" t="s">
        <v>5</v>
      </c>
      <c r="F544" s="393" t="s">
        <v>613</v>
      </c>
      <c r="G544" s="394"/>
      <c r="H544" s="394"/>
      <c r="I544" s="394"/>
      <c r="J544" s="388"/>
      <c r="K544" s="392" t="s">
        <v>5</v>
      </c>
      <c r="L544" s="212"/>
      <c r="M544" s="212"/>
      <c r="N544" s="212"/>
      <c r="O544" s="212"/>
      <c r="P544" s="212"/>
      <c r="Q544" s="212"/>
      <c r="R544" s="215"/>
      <c r="T544" s="217"/>
      <c r="U544" s="212"/>
      <c r="V544" s="212"/>
      <c r="W544" s="212"/>
      <c r="X544" s="212"/>
      <c r="Y544" s="212"/>
      <c r="Z544" s="212"/>
      <c r="AA544" s="218"/>
      <c r="AT544" s="219" t="s">
        <v>168</v>
      </c>
      <c r="AU544" s="219" t="s">
        <v>114</v>
      </c>
      <c r="AV544" s="216" t="s">
        <v>83</v>
      </c>
      <c r="AW544" s="216" t="s">
        <v>33</v>
      </c>
      <c r="AX544" s="216" t="s">
        <v>75</v>
      </c>
      <c r="AY544" s="219" t="s">
        <v>160</v>
      </c>
    </row>
    <row r="545" spans="2:51" s="225" customFormat="1" ht="20.5" customHeight="1">
      <c r="B545" s="220"/>
      <c r="C545" s="395"/>
      <c r="D545" s="395"/>
      <c r="E545" s="396" t="s">
        <v>5</v>
      </c>
      <c r="F545" s="397" t="s">
        <v>1298</v>
      </c>
      <c r="G545" s="398"/>
      <c r="H545" s="398"/>
      <c r="I545" s="398"/>
      <c r="J545" s="395"/>
      <c r="K545" s="399">
        <v>13.878</v>
      </c>
      <c r="L545" s="221"/>
      <c r="M545" s="221"/>
      <c r="N545" s="221"/>
      <c r="O545" s="221"/>
      <c r="P545" s="221"/>
      <c r="Q545" s="221"/>
      <c r="R545" s="224"/>
      <c r="T545" s="226"/>
      <c r="U545" s="221"/>
      <c r="V545" s="221"/>
      <c r="W545" s="221"/>
      <c r="X545" s="221"/>
      <c r="Y545" s="221"/>
      <c r="Z545" s="221"/>
      <c r="AA545" s="227"/>
      <c r="AT545" s="228" t="s">
        <v>168</v>
      </c>
      <c r="AU545" s="228" t="s">
        <v>114</v>
      </c>
      <c r="AV545" s="225" t="s">
        <v>114</v>
      </c>
      <c r="AW545" s="225" t="s">
        <v>33</v>
      </c>
      <c r="AX545" s="225" t="s">
        <v>75</v>
      </c>
      <c r="AY545" s="228" t="s">
        <v>160</v>
      </c>
    </row>
    <row r="546" spans="2:51" s="216" customFormat="1" ht="20.5" customHeight="1">
      <c r="B546" s="211"/>
      <c r="C546" s="388"/>
      <c r="D546" s="388"/>
      <c r="E546" s="389" t="s">
        <v>5</v>
      </c>
      <c r="F546" s="393" t="s">
        <v>611</v>
      </c>
      <c r="G546" s="394"/>
      <c r="H546" s="394"/>
      <c r="I546" s="394"/>
      <c r="J546" s="388"/>
      <c r="K546" s="392" t="s">
        <v>5</v>
      </c>
      <c r="L546" s="212"/>
      <c r="M546" s="212"/>
      <c r="N546" s="212"/>
      <c r="O546" s="212"/>
      <c r="P546" s="212"/>
      <c r="Q546" s="212"/>
      <c r="R546" s="215"/>
      <c r="T546" s="217"/>
      <c r="U546" s="212"/>
      <c r="V546" s="212"/>
      <c r="W546" s="212"/>
      <c r="X546" s="212"/>
      <c r="Y546" s="212"/>
      <c r="Z546" s="212"/>
      <c r="AA546" s="218"/>
      <c r="AT546" s="219" t="s">
        <v>168</v>
      </c>
      <c r="AU546" s="219" t="s">
        <v>114</v>
      </c>
      <c r="AV546" s="216" t="s">
        <v>83</v>
      </c>
      <c r="AW546" s="216" t="s">
        <v>33</v>
      </c>
      <c r="AX546" s="216" t="s">
        <v>75</v>
      </c>
      <c r="AY546" s="219" t="s">
        <v>160</v>
      </c>
    </row>
    <row r="547" spans="2:51" s="225" customFormat="1" ht="20.5" customHeight="1">
      <c r="B547" s="220"/>
      <c r="C547" s="395"/>
      <c r="D547" s="395"/>
      <c r="E547" s="396" t="s">
        <v>5</v>
      </c>
      <c r="F547" s="397" t="s">
        <v>1299</v>
      </c>
      <c r="G547" s="398"/>
      <c r="H547" s="398"/>
      <c r="I547" s="398"/>
      <c r="J547" s="395"/>
      <c r="K547" s="399">
        <v>29.785</v>
      </c>
      <c r="L547" s="221"/>
      <c r="M547" s="221"/>
      <c r="N547" s="221"/>
      <c r="O547" s="221"/>
      <c r="P547" s="221"/>
      <c r="Q547" s="221"/>
      <c r="R547" s="224"/>
      <c r="T547" s="226"/>
      <c r="U547" s="221"/>
      <c r="V547" s="221"/>
      <c r="W547" s="221"/>
      <c r="X547" s="221"/>
      <c r="Y547" s="221"/>
      <c r="Z547" s="221"/>
      <c r="AA547" s="227"/>
      <c r="AT547" s="228" t="s">
        <v>168</v>
      </c>
      <c r="AU547" s="228" t="s">
        <v>114</v>
      </c>
      <c r="AV547" s="225" t="s">
        <v>114</v>
      </c>
      <c r="AW547" s="225" t="s">
        <v>33</v>
      </c>
      <c r="AX547" s="225" t="s">
        <v>75</v>
      </c>
      <c r="AY547" s="228" t="s">
        <v>160</v>
      </c>
    </row>
    <row r="548" spans="2:51" s="216" customFormat="1" ht="20.5" customHeight="1">
      <c r="B548" s="211"/>
      <c r="C548" s="388"/>
      <c r="D548" s="388"/>
      <c r="E548" s="389" t="s">
        <v>5</v>
      </c>
      <c r="F548" s="393" t="s">
        <v>1116</v>
      </c>
      <c r="G548" s="394"/>
      <c r="H548" s="394"/>
      <c r="I548" s="394"/>
      <c r="J548" s="388"/>
      <c r="K548" s="392" t="s">
        <v>5</v>
      </c>
      <c r="L548" s="212"/>
      <c r="M548" s="212"/>
      <c r="N548" s="212"/>
      <c r="O548" s="212"/>
      <c r="P548" s="212"/>
      <c r="Q548" s="212"/>
      <c r="R548" s="215"/>
      <c r="T548" s="217"/>
      <c r="U548" s="212"/>
      <c r="V548" s="212"/>
      <c r="W548" s="212"/>
      <c r="X548" s="212"/>
      <c r="Y548" s="212"/>
      <c r="Z548" s="212"/>
      <c r="AA548" s="218"/>
      <c r="AT548" s="219" t="s">
        <v>168</v>
      </c>
      <c r="AU548" s="219" t="s">
        <v>114</v>
      </c>
      <c r="AV548" s="216" t="s">
        <v>83</v>
      </c>
      <c r="AW548" s="216" t="s">
        <v>33</v>
      </c>
      <c r="AX548" s="216" t="s">
        <v>75</v>
      </c>
      <c r="AY548" s="219" t="s">
        <v>160</v>
      </c>
    </row>
    <row r="549" spans="2:51" s="225" customFormat="1" ht="20.5" customHeight="1">
      <c r="B549" s="220"/>
      <c r="C549" s="395"/>
      <c r="D549" s="395"/>
      <c r="E549" s="396" t="s">
        <v>5</v>
      </c>
      <c r="F549" s="397" t="s">
        <v>1300</v>
      </c>
      <c r="G549" s="398"/>
      <c r="H549" s="398"/>
      <c r="I549" s="398"/>
      <c r="J549" s="395"/>
      <c r="K549" s="399">
        <v>19.5</v>
      </c>
      <c r="L549" s="221"/>
      <c r="M549" s="221"/>
      <c r="N549" s="221"/>
      <c r="O549" s="221"/>
      <c r="P549" s="221"/>
      <c r="Q549" s="221"/>
      <c r="R549" s="224"/>
      <c r="T549" s="226"/>
      <c r="U549" s="221"/>
      <c r="V549" s="221"/>
      <c r="W549" s="221"/>
      <c r="X549" s="221"/>
      <c r="Y549" s="221"/>
      <c r="Z549" s="221"/>
      <c r="AA549" s="227"/>
      <c r="AT549" s="228" t="s">
        <v>168</v>
      </c>
      <c r="AU549" s="228" t="s">
        <v>114</v>
      </c>
      <c r="AV549" s="225" t="s">
        <v>114</v>
      </c>
      <c r="AW549" s="225" t="s">
        <v>33</v>
      </c>
      <c r="AX549" s="225" t="s">
        <v>75</v>
      </c>
      <c r="AY549" s="228" t="s">
        <v>160</v>
      </c>
    </row>
    <row r="550" spans="2:51" s="234" customFormat="1" ht="20.5" customHeight="1">
      <c r="B550" s="229"/>
      <c r="C550" s="400"/>
      <c r="D550" s="400"/>
      <c r="E550" s="401" t="s">
        <v>5</v>
      </c>
      <c r="F550" s="402" t="s">
        <v>170</v>
      </c>
      <c r="G550" s="403"/>
      <c r="H550" s="403"/>
      <c r="I550" s="403"/>
      <c r="J550" s="400"/>
      <c r="K550" s="404">
        <v>63.163</v>
      </c>
      <c r="L550" s="230"/>
      <c r="M550" s="230"/>
      <c r="N550" s="230"/>
      <c r="O550" s="230"/>
      <c r="P550" s="230"/>
      <c r="Q550" s="230"/>
      <c r="R550" s="233"/>
      <c r="T550" s="235"/>
      <c r="U550" s="230"/>
      <c r="V550" s="230"/>
      <c r="W550" s="230"/>
      <c r="X550" s="230"/>
      <c r="Y550" s="230"/>
      <c r="Z550" s="230"/>
      <c r="AA550" s="236"/>
      <c r="AT550" s="237" t="s">
        <v>168</v>
      </c>
      <c r="AU550" s="237" t="s">
        <v>114</v>
      </c>
      <c r="AV550" s="234" t="s">
        <v>165</v>
      </c>
      <c r="AW550" s="234" t="s">
        <v>33</v>
      </c>
      <c r="AX550" s="234" t="s">
        <v>83</v>
      </c>
      <c r="AY550" s="237" t="s">
        <v>160</v>
      </c>
    </row>
    <row r="551" spans="2:65" s="126" customFormat="1" ht="20.5" customHeight="1">
      <c r="B551" s="127"/>
      <c r="C551" s="412" t="s">
        <v>317</v>
      </c>
      <c r="D551" s="412" t="s">
        <v>237</v>
      </c>
      <c r="E551" s="413" t="s">
        <v>276</v>
      </c>
      <c r="F551" s="414" t="s">
        <v>277</v>
      </c>
      <c r="G551" s="414"/>
      <c r="H551" s="414"/>
      <c r="I551" s="414"/>
      <c r="J551" s="415" t="s">
        <v>278</v>
      </c>
      <c r="K551" s="416">
        <v>3.158</v>
      </c>
      <c r="L551" s="323">
        <v>0</v>
      </c>
      <c r="M551" s="323"/>
      <c r="N551" s="324">
        <f>ROUND(L551*K551,2)</f>
        <v>0</v>
      </c>
      <c r="O551" s="318"/>
      <c r="P551" s="318"/>
      <c r="Q551" s="318"/>
      <c r="R551" s="130"/>
      <c r="T551" s="207" t="s">
        <v>5</v>
      </c>
      <c r="U551" s="208" t="s">
        <v>40</v>
      </c>
      <c r="V551" s="128"/>
      <c r="W551" s="209">
        <f>V551*K551</f>
        <v>0</v>
      </c>
      <c r="X551" s="209">
        <v>0.001</v>
      </c>
      <c r="Y551" s="209">
        <f>X551*K551</f>
        <v>0.0031579999999999998</v>
      </c>
      <c r="Z551" s="209">
        <v>0</v>
      </c>
      <c r="AA551" s="210">
        <f>Z551*K551</f>
        <v>0</v>
      </c>
      <c r="AR551" s="117" t="s">
        <v>213</v>
      </c>
      <c r="AT551" s="117" t="s">
        <v>237</v>
      </c>
      <c r="AU551" s="117" t="s">
        <v>114</v>
      </c>
      <c r="AY551" s="117" t="s">
        <v>160</v>
      </c>
      <c r="BE551" s="174">
        <f>IF(U551="základní",N551,0)</f>
        <v>0</v>
      </c>
      <c r="BF551" s="174">
        <f>IF(U551="snížená",N551,0)</f>
        <v>0</v>
      </c>
      <c r="BG551" s="174">
        <f>IF(U551="zákl. přenesená",N551,0)</f>
        <v>0</v>
      </c>
      <c r="BH551" s="174">
        <f>IF(U551="sníž. přenesená",N551,0)</f>
        <v>0</v>
      </c>
      <c r="BI551" s="174">
        <f>IF(U551="nulová",N551,0)</f>
        <v>0</v>
      </c>
      <c r="BJ551" s="117" t="s">
        <v>83</v>
      </c>
      <c r="BK551" s="174">
        <f>ROUND(L551*K551,2)</f>
        <v>0</v>
      </c>
      <c r="BL551" s="117" t="s">
        <v>165</v>
      </c>
      <c r="BM551" s="117" t="s">
        <v>1306</v>
      </c>
    </row>
    <row r="552" spans="2:51" s="216" customFormat="1" ht="20.5" customHeight="1">
      <c r="B552" s="211"/>
      <c r="C552" s="388"/>
      <c r="D552" s="388"/>
      <c r="E552" s="389" t="s">
        <v>5</v>
      </c>
      <c r="F552" s="390" t="s">
        <v>274</v>
      </c>
      <c r="G552" s="391"/>
      <c r="H552" s="391"/>
      <c r="I552" s="391"/>
      <c r="J552" s="388"/>
      <c r="K552" s="392" t="s">
        <v>5</v>
      </c>
      <c r="L552" s="212"/>
      <c r="M552" s="212"/>
      <c r="N552" s="212"/>
      <c r="O552" s="212"/>
      <c r="P552" s="212"/>
      <c r="Q552" s="212"/>
      <c r="R552" s="215"/>
      <c r="T552" s="217"/>
      <c r="U552" s="212"/>
      <c r="V552" s="212"/>
      <c r="W552" s="212"/>
      <c r="X552" s="212"/>
      <c r="Y552" s="212"/>
      <c r="Z552" s="212"/>
      <c r="AA552" s="218"/>
      <c r="AT552" s="219" t="s">
        <v>168</v>
      </c>
      <c r="AU552" s="219" t="s">
        <v>114</v>
      </c>
      <c r="AV552" s="216" t="s">
        <v>83</v>
      </c>
      <c r="AW552" s="216" t="s">
        <v>33</v>
      </c>
      <c r="AX552" s="216" t="s">
        <v>75</v>
      </c>
      <c r="AY552" s="219" t="s">
        <v>160</v>
      </c>
    </row>
    <row r="553" spans="2:51" s="216" customFormat="1" ht="20.5" customHeight="1">
      <c r="B553" s="211"/>
      <c r="C553" s="388"/>
      <c r="D553" s="388"/>
      <c r="E553" s="389" t="s">
        <v>5</v>
      </c>
      <c r="F553" s="393" t="s">
        <v>191</v>
      </c>
      <c r="G553" s="394"/>
      <c r="H553" s="394"/>
      <c r="I553" s="394"/>
      <c r="J553" s="388"/>
      <c r="K553" s="392" t="s">
        <v>5</v>
      </c>
      <c r="L553" s="212"/>
      <c r="M553" s="212"/>
      <c r="N553" s="212"/>
      <c r="O553" s="212"/>
      <c r="P553" s="212"/>
      <c r="Q553" s="212"/>
      <c r="R553" s="215"/>
      <c r="T553" s="217"/>
      <c r="U553" s="212"/>
      <c r="V553" s="212"/>
      <c r="W553" s="212"/>
      <c r="X553" s="212"/>
      <c r="Y553" s="212"/>
      <c r="Z553" s="212"/>
      <c r="AA553" s="218"/>
      <c r="AT553" s="219" t="s">
        <v>168</v>
      </c>
      <c r="AU553" s="219" t="s">
        <v>114</v>
      </c>
      <c r="AV553" s="216" t="s">
        <v>83</v>
      </c>
      <c r="AW553" s="216" t="s">
        <v>33</v>
      </c>
      <c r="AX553" s="216" t="s">
        <v>75</v>
      </c>
      <c r="AY553" s="219" t="s">
        <v>160</v>
      </c>
    </row>
    <row r="554" spans="2:51" s="216" customFormat="1" ht="20.5" customHeight="1">
      <c r="B554" s="211"/>
      <c r="C554" s="388"/>
      <c r="D554" s="388"/>
      <c r="E554" s="389" t="s">
        <v>5</v>
      </c>
      <c r="F554" s="393" t="s">
        <v>613</v>
      </c>
      <c r="G554" s="394"/>
      <c r="H554" s="394"/>
      <c r="I554" s="394"/>
      <c r="J554" s="388"/>
      <c r="K554" s="392" t="s">
        <v>5</v>
      </c>
      <c r="L554" s="212"/>
      <c r="M554" s="212"/>
      <c r="N554" s="212"/>
      <c r="O554" s="212"/>
      <c r="P554" s="212"/>
      <c r="Q554" s="212"/>
      <c r="R554" s="215"/>
      <c r="T554" s="217"/>
      <c r="U554" s="212"/>
      <c r="V554" s="212"/>
      <c r="W554" s="212"/>
      <c r="X554" s="212"/>
      <c r="Y554" s="212"/>
      <c r="Z554" s="212"/>
      <c r="AA554" s="218"/>
      <c r="AT554" s="219" t="s">
        <v>168</v>
      </c>
      <c r="AU554" s="219" t="s">
        <v>114</v>
      </c>
      <c r="AV554" s="216" t="s">
        <v>83</v>
      </c>
      <c r="AW554" s="216" t="s">
        <v>33</v>
      </c>
      <c r="AX554" s="216" t="s">
        <v>75</v>
      </c>
      <c r="AY554" s="219" t="s">
        <v>160</v>
      </c>
    </row>
    <row r="555" spans="2:51" s="225" customFormat="1" ht="20.5" customHeight="1">
      <c r="B555" s="220"/>
      <c r="C555" s="395"/>
      <c r="D555" s="395"/>
      <c r="E555" s="396" t="s">
        <v>5</v>
      </c>
      <c r="F555" s="397" t="s">
        <v>1307</v>
      </c>
      <c r="G555" s="398"/>
      <c r="H555" s="398"/>
      <c r="I555" s="398"/>
      <c r="J555" s="395"/>
      <c r="K555" s="399">
        <v>0.694</v>
      </c>
      <c r="L555" s="221"/>
      <c r="M555" s="221"/>
      <c r="N555" s="221"/>
      <c r="O555" s="221"/>
      <c r="P555" s="221"/>
      <c r="Q555" s="221"/>
      <c r="R555" s="224"/>
      <c r="T555" s="226"/>
      <c r="U555" s="221"/>
      <c r="V555" s="221"/>
      <c r="W555" s="221"/>
      <c r="X555" s="221"/>
      <c r="Y555" s="221"/>
      <c r="Z555" s="221"/>
      <c r="AA555" s="227"/>
      <c r="AT555" s="228" t="s">
        <v>168</v>
      </c>
      <c r="AU555" s="228" t="s">
        <v>114</v>
      </c>
      <c r="AV555" s="225" t="s">
        <v>114</v>
      </c>
      <c r="AW555" s="225" t="s">
        <v>33</v>
      </c>
      <c r="AX555" s="225" t="s">
        <v>75</v>
      </c>
      <c r="AY555" s="228" t="s">
        <v>160</v>
      </c>
    </row>
    <row r="556" spans="2:51" s="216" customFormat="1" ht="20.5" customHeight="1">
      <c r="B556" s="211"/>
      <c r="C556" s="388"/>
      <c r="D556" s="388"/>
      <c r="E556" s="389" t="s">
        <v>5</v>
      </c>
      <c r="F556" s="393" t="s">
        <v>611</v>
      </c>
      <c r="G556" s="394"/>
      <c r="H556" s="394"/>
      <c r="I556" s="394"/>
      <c r="J556" s="388"/>
      <c r="K556" s="392" t="s">
        <v>5</v>
      </c>
      <c r="L556" s="212"/>
      <c r="M556" s="212"/>
      <c r="N556" s="212"/>
      <c r="O556" s="212"/>
      <c r="P556" s="212"/>
      <c r="Q556" s="212"/>
      <c r="R556" s="215"/>
      <c r="T556" s="217"/>
      <c r="U556" s="212"/>
      <c r="V556" s="212"/>
      <c r="W556" s="212"/>
      <c r="X556" s="212"/>
      <c r="Y556" s="212"/>
      <c r="Z556" s="212"/>
      <c r="AA556" s="218"/>
      <c r="AT556" s="219" t="s">
        <v>168</v>
      </c>
      <c r="AU556" s="219" t="s">
        <v>114</v>
      </c>
      <c r="AV556" s="216" t="s">
        <v>83</v>
      </c>
      <c r="AW556" s="216" t="s">
        <v>33</v>
      </c>
      <c r="AX556" s="216" t="s">
        <v>75</v>
      </c>
      <c r="AY556" s="219" t="s">
        <v>160</v>
      </c>
    </row>
    <row r="557" spans="2:51" s="225" customFormat="1" ht="20.5" customHeight="1">
      <c r="B557" s="220"/>
      <c r="C557" s="395"/>
      <c r="D557" s="395"/>
      <c r="E557" s="396" t="s">
        <v>5</v>
      </c>
      <c r="F557" s="397" t="s">
        <v>1308</v>
      </c>
      <c r="G557" s="398"/>
      <c r="H557" s="398"/>
      <c r="I557" s="398"/>
      <c r="J557" s="395"/>
      <c r="K557" s="399">
        <v>1.489</v>
      </c>
      <c r="L557" s="221"/>
      <c r="M557" s="221"/>
      <c r="N557" s="221"/>
      <c r="O557" s="221"/>
      <c r="P557" s="221"/>
      <c r="Q557" s="221"/>
      <c r="R557" s="224"/>
      <c r="T557" s="226"/>
      <c r="U557" s="221"/>
      <c r="V557" s="221"/>
      <c r="W557" s="221"/>
      <c r="X557" s="221"/>
      <c r="Y557" s="221"/>
      <c r="Z557" s="221"/>
      <c r="AA557" s="227"/>
      <c r="AT557" s="228" t="s">
        <v>168</v>
      </c>
      <c r="AU557" s="228" t="s">
        <v>114</v>
      </c>
      <c r="AV557" s="225" t="s">
        <v>114</v>
      </c>
      <c r="AW557" s="225" t="s">
        <v>33</v>
      </c>
      <c r="AX557" s="225" t="s">
        <v>75</v>
      </c>
      <c r="AY557" s="228" t="s">
        <v>160</v>
      </c>
    </row>
    <row r="558" spans="2:51" s="216" customFormat="1" ht="20.5" customHeight="1">
      <c r="B558" s="211"/>
      <c r="C558" s="388"/>
      <c r="D558" s="388"/>
      <c r="E558" s="389" t="s">
        <v>5</v>
      </c>
      <c r="F558" s="393" t="s">
        <v>1116</v>
      </c>
      <c r="G558" s="394"/>
      <c r="H558" s="394"/>
      <c r="I558" s="394"/>
      <c r="J558" s="388"/>
      <c r="K558" s="392" t="s">
        <v>5</v>
      </c>
      <c r="L558" s="212"/>
      <c r="M558" s="212"/>
      <c r="N558" s="212"/>
      <c r="O558" s="212"/>
      <c r="P558" s="212"/>
      <c r="Q558" s="212"/>
      <c r="R558" s="215"/>
      <c r="T558" s="217"/>
      <c r="U558" s="212"/>
      <c r="V558" s="212"/>
      <c r="W558" s="212"/>
      <c r="X558" s="212"/>
      <c r="Y558" s="212"/>
      <c r="Z558" s="212"/>
      <c r="AA558" s="218"/>
      <c r="AT558" s="219" t="s">
        <v>168</v>
      </c>
      <c r="AU558" s="219" t="s">
        <v>114</v>
      </c>
      <c r="AV558" s="216" t="s">
        <v>83</v>
      </c>
      <c r="AW558" s="216" t="s">
        <v>33</v>
      </c>
      <c r="AX558" s="216" t="s">
        <v>75</v>
      </c>
      <c r="AY558" s="219" t="s">
        <v>160</v>
      </c>
    </row>
    <row r="559" spans="2:51" s="225" customFormat="1" ht="20.5" customHeight="1">
      <c r="B559" s="220"/>
      <c r="C559" s="395"/>
      <c r="D559" s="395"/>
      <c r="E559" s="396" t="s">
        <v>5</v>
      </c>
      <c r="F559" s="397" t="s">
        <v>1309</v>
      </c>
      <c r="G559" s="398"/>
      <c r="H559" s="398"/>
      <c r="I559" s="398"/>
      <c r="J559" s="395"/>
      <c r="K559" s="399">
        <v>0.975</v>
      </c>
      <c r="L559" s="221"/>
      <c r="M559" s="221"/>
      <c r="N559" s="221"/>
      <c r="O559" s="221"/>
      <c r="P559" s="221"/>
      <c r="Q559" s="221"/>
      <c r="R559" s="224"/>
      <c r="T559" s="226"/>
      <c r="U559" s="221"/>
      <c r="V559" s="221"/>
      <c r="W559" s="221"/>
      <c r="X559" s="221"/>
      <c r="Y559" s="221"/>
      <c r="Z559" s="221"/>
      <c r="AA559" s="227"/>
      <c r="AT559" s="228" t="s">
        <v>168</v>
      </c>
      <c r="AU559" s="228" t="s">
        <v>114</v>
      </c>
      <c r="AV559" s="225" t="s">
        <v>114</v>
      </c>
      <c r="AW559" s="225" t="s">
        <v>33</v>
      </c>
      <c r="AX559" s="225" t="s">
        <v>75</v>
      </c>
      <c r="AY559" s="228" t="s">
        <v>160</v>
      </c>
    </row>
    <row r="560" spans="2:51" s="234" customFormat="1" ht="20.5" customHeight="1">
      <c r="B560" s="229"/>
      <c r="C560" s="400"/>
      <c r="D560" s="400"/>
      <c r="E560" s="401" t="s">
        <v>5</v>
      </c>
      <c r="F560" s="402" t="s">
        <v>170</v>
      </c>
      <c r="G560" s="403"/>
      <c r="H560" s="403"/>
      <c r="I560" s="403"/>
      <c r="J560" s="400"/>
      <c r="K560" s="404">
        <v>3.158</v>
      </c>
      <c r="L560" s="230"/>
      <c r="M560" s="230"/>
      <c r="N560" s="230"/>
      <c r="O560" s="230"/>
      <c r="P560" s="230"/>
      <c r="Q560" s="230"/>
      <c r="R560" s="233"/>
      <c r="T560" s="235"/>
      <c r="U560" s="230"/>
      <c r="V560" s="230"/>
      <c r="W560" s="230"/>
      <c r="X560" s="230"/>
      <c r="Y560" s="230"/>
      <c r="Z560" s="230"/>
      <c r="AA560" s="236"/>
      <c r="AT560" s="237" t="s">
        <v>168</v>
      </c>
      <c r="AU560" s="237" t="s">
        <v>114</v>
      </c>
      <c r="AV560" s="234" t="s">
        <v>165</v>
      </c>
      <c r="AW560" s="234" t="s">
        <v>33</v>
      </c>
      <c r="AX560" s="234" t="s">
        <v>83</v>
      </c>
      <c r="AY560" s="237" t="s">
        <v>160</v>
      </c>
    </row>
    <row r="561" spans="2:63" s="195" customFormat="1" ht="29.85" customHeight="1">
      <c r="B561" s="191"/>
      <c r="C561" s="417"/>
      <c r="D561" s="418" t="s">
        <v>595</v>
      </c>
      <c r="E561" s="418"/>
      <c r="F561" s="418"/>
      <c r="G561" s="418"/>
      <c r="H561" s="418"/>
      <c r="I561" s="418"/>
      <c r="J561" s="418"/>
      <c r="K561" s="418"/>
      <c r="L561" s="202"/>
      <c r="M561" s="202"/>
      <c r="N561" s="313">
        <f>BK561</f>
        <v>0</v>
      </c>
      <c r="O561" s="314"/>
      <c r="P561" s="314"/>
      <c r="Q561" s="314"/>
      <c r="R561" s="194"/>
      <c r="T561" s="196"/>
      <c r="U561" s="192"/>
      <c r="V561" s="192"/>
      <c r="W561" s="197">
        <f>SUM(W562:W579)</f>
        <v>0</v>
      </c>
      <c r="X561" s="192"/>
      <c r="Y561" s="197">
        <f>SUM(Y562:Y579)</f>
        <v>0</v>
      </c>
      <c r="Z561" s="192"/>
      <c r="AA561" s="198">
        <f>SUM(AA562:AA579)</f>
        <v>0</v>
      </c>
      <c r="AR561" s="199" t="s">
        <v>83</v>
      </c>
      <c r="AT561" s="200" t="s">
        <v>74</v>
      </c>
      <c r="AU561" s="200" t="s">
        <v>83</v>
      </c>
      <c r="AY561" s="199" t="s">
        <v>160</v>
      </c>
      <c r="BK561" s="201">
        <f>SUM(BK562:BK579)</f>
        <v>0</v>
      </c>
    </row>
    <row r="562" spans="2:65" s="126" customFormat="1" ht="40.15" customHeight="1">
      <c r="B562" s="127"/>
      <c r="C562" s="383" t="s">
        <v>323</v>
      </c>
      <c r="D562" s="383" t="s">
        <v>161</v>
      </c>
      <c r="E562" s="384" t="s">
        <v>290</v>
      </c>
      <c r="F562" s="385" t="s">
        <v>291</v>
      </c>
      <c r="G562" s="385"/>
      <c r="H562" s="385"/>
      <c r="I562" s="385"/>
      <c r="J562" s="386" t="s">
        <v>164</v>
      </c>
      <c r="K562" s="387">
        <v>276.362</v>
      </c>
      <c r="L562" s="317">
        <v>0</v>
      </c>
      <c r="M562" s="317"/>
      <c r="N562" s="318">
        <f>ROUND(L562*K562,2)</f>
        <v>0</v>
      </c>
      <c r="O562" s="318"/>
      <c r="P562" s="318"/>
      <c r="Q562" s="318"/>
      <c r="R562" s="130"/>
      <c r="T562" s="207" t="s">
        <v>5</v>
      </c>
      <c r="U562" s="208" t="s">
        <v>40</v>
      </c>
      <c r="V562" s="128"/>
      <c r="W562" s="209">
        <f>V562*K562</f>
        <v>0</v>
      </c>
      <c r="X562" s="209">
        <v>0</v>
      </c>
      <c r="Y562" s="209">
        <f>X562*K562</f>
        <v>0</v>
      </c>
      <c r="Z562" s="209">
        <v>0</v>
      </c>
      <c r="AA562" s="210">
        <f>Z562*K562</f>
        <v>0</v>
      </c>
      <c r="AR562" s="117" t="s">
        <v>165</v>
      </c>
      <c r="AT562" s="117" t="s">
        <v>161</v>
      </c>
      <c r="AU562" s="117" t="s">
        <v>114</v>
      </c>
      <c r="AY562" s="117" t="s">
        <v>160</v>
      </c>
      <c r="BE562" s="174">
        <f>IF(U562="základní",N562,0)</f>
        <v>0</v>
      </c>
      <c r="BF562" s="174">
        <f>IF(U562="snížená",N562,0)</f>
        <v>0</v>
      </c>
      <c r="BG562" s="174">
        <f>IF(U562="zákl. přenesená",N562,0)</f>
        <v>0</v>
      </c>
      <c r="BH562" s="174">
        <f>IF(U562="sníž. přenesená",N562,0)</f>
        <v>0</v>
      </c>
      <c r="BI562" s="174">
        <f>IF(U562="nulová",N562,0)</f>
        <v>0</v>
      </c>
      <c r="BJ562" s="117" t="s">
        <v>83</v>
      </c>
      <c r="BK562" s="174">
        <f>ROUND(L562*K562,2)</f>
        <v>0</v>
      </c>
      <c r="BL562" s="117" t="s">
        <v>165</v>
      </c>
      <c r="BM562" s="117" t="s">
        <v>1310</v>
      </c>
    </row>
    <row r="563" spans="2:51" s="216" customFormat="1" ht="20.5" customHeight="1">
      <c r="B563" s="211"/>
      <c r="C563" s="388"/>
      <c r="D563" s="388"/>
      <c r="E563" s="389" t="s">
        <v>5</v>
      </c>
      <c r="F563" s="390" t="s">
        <v>1311</v>
      </c>
      <c r="G563" s="391"/>
      <c r="H563" s="391"/>
      <c r="I563" s="391"/>
      <c r="J563" s="388"/>
      <c r="K563" s="392" t="s">
        <v>5</v>
      </c>
      <c r="L563" s="212"/>
      <c r="M563" s="212"/>
      <c r="N563" s="212"/>
      <c r="O563" s="212"/>
      <c r="P563" s="212"/>
      <c r="Q563" s="212"/>
      <c r="R563" s="215"/>
      <c r="T563" s="217"/>
      <c r="U563" s="212"/>
      <c r="V563" s="212"/>
      <c r="W563" s="212"/>
      <c r="X563" s="212"/>
      <c r="Y563" s="212"/>
      <c r="Z563" s="212"/>
      <c r="AA563" s="218"/>
      <c r="AT563" s="219" t="s">
        <v>168</v>
      </c>
      <c r="AU563" s="219" t="s">
        <v>114</v>
      </c>
      <c r="AV563" s="216" t="s">
        <v>83</v>
      </c>
      <c r="AW563" s="216" t="s">
        <v>33</v>
      </c>
      <c r="AX563" s="216" t="s">
        <v>75</v>
      </c>
      <c r="AY563" s="219" t="s">
        <v>160</v>
      </c>
    </row>
    <row r="564" spans="2:51" s="216" customFormat="1" ht="20.5" customHeight="1">
      <c r="B564" s="211"/>
      <c r="C564" s="388"/>
      <c r="D564" s="388"/>
      <c r="E564" s="389" t="s">
        <v>5</v>
      </c>
      <c r="F564" s="393" t="s">
        <v>191</v>
      </c>
      <c r="G564" s="394"/>
      <c r="H564" s="394"/>
      <c r="I564" s="394"/>
      <c r="J564" s="388"/>
      <c r="K564" s="392" t="s">
        <v>5</v>
      </c>
      <c r="L564" s="212"/>
      <c r="M564" s="212"/>
      <c r="N564" s="212"/>
      <c r="O564" s="212"/>
      <c r="P564" s="212"/>
      <c r="Q564" s="212"/>
      <c r="R564" s="215"/>
      <c r="T564" s="217"/>
      <c r="U564" s="212"/>
      <c r="V564" s="212"/>
      <c r="W564" s="212"/>
      <c r="X564" s="212"/>
      <c r="Y564" s="212"/>
      <c r="Z564" s="212"/>
      <c r="AA564" s="218"/>
      <c r="AT564" s="219" t="s">
        <v>168</v>
      </c>
      <c r="AU564" s="219" t="s">
        <v>114</v>
      </c>
      <c r="AV564" s="216" t="s">
        <v>83</v>
      </c>
      <c r="AW564" s="216" t="s">
        <v>33</v>
      </c>
      <c r="AX564" s="216" t="s">
        <v>75</v>
      </c>
      <c r="AY564" s="219" t="s">
        <v>160</v>
      </c>
    </row>
    <row r="565" spans="2:51" s="216" customFormat="1" ht="20.5" customHeight="1">
      <c r="B565" s="211"/>
      <c r="C565" s="388"/>
      <c r="D565" s="388"/>
      <c r="E565" s="389" t="s">
        <v>5</v>
      </c>
      <c r="F565" s="393" t="s">
        <v>1136</v>
      </c>
      <c r="G565" s="394"/>
      <c r="H565" s="394"/>
      <c r="I565" s="394"/>
      <c r="J565" s="388"/>
      <c r="K565" s="392" t="s">
        <v>5</v>
      </c>
      <c r="L565" s="212"/>
      <c r="M565" s="212"/>
      <c r="N565" s="212"/>
      <c r="O565" s="212"/>
      <c r="P565" s="212"/>
      <c r="Q565" s="212"/>
      <c r="R565" s="215"/>
      <c r="T565" s="217"/>
      <c r="U565" s="212"/>
      <c r="V565" s="212"/>
      <c r="W565" s="212"/>
      <c r="X565" s="212"/>
      <c r="Y565" s="212"/>
      <c r="Z565" s="212"/>
      <c r="AA565" s="218"/>
      <c r="AT565" s="219" t="s">
        <v>168</v>
      </c>
      <c r="AU565" s="219" t="s">
        <v>114</v>
      </c>
      <c r="AV565" s="216" t="s">
        <v>83</v>
      </c>
      <c r="AW565" s="216" t="s">
        <v>33</v>
      </c>
      <c r="AX565" s="216" t="s">
        <v>75</v>
      </c>
      <c r="AY565" s="219" t="s">
        <v>160</v>
      </c>
    </row>
    <row r="566" spans="2:51" s="225" customFormat="1" ht="20.5" customHeight="1">
      <c r="B566" s="220"/>
      <c r="C566" s="395"/>
      <c r="D566" s="395"/>
      <c r="E566" s="396" t="s">
        <v>5</v>
      </c>
      <c r="F566" s="397" t="s">
        <v>1300</v>
      </c>
      <c r="G566" s="398"/>
      <c r="H566" s="398"/>
      <c r="I566" s="398"/>
      <c r="J566" s="395"/>
      <c r="K566" s="399">
        <v>19.5</v>
      </c>
      <c r="L566" s="221"/>
      <c r="M566" s="221"/>
      <c r="N566" s="221"/>
      <c r="O566" s="221"/>
      <c r="P566" s="221"/>
      <c r="Q566" s="221"/>
      <c r="R566" s="224"/>
      <c r="T566" s="226"/>
      <c r="U566" s="221"/>
      <c r="V566" s="221"/>
      <c r="W566" s="221"/>
      <c r="X566" s="221"/>
      <c r="Y566" s="221"/>
      <c r="Z566" s="221"/>
      <c r="AA566" s="227"/>
      <c r="AT566" s="228" t="s">
        <v>168</v>
      </c>
      <c r="AU566" s="228" t="s">
        <v>114</v>
      </c>
      <c r="AV566" s="225" t="s">
        <v>114</v>
      </c>
      <c r="AW566" s="225" t="s">
        <v>33</v>
      </c>
      <c r="AX566" s="225" t="s">
        <v>75</v>
      </c>
      <c r="AY566" s="228" t="s">
        <v>160</v>
      </c>
    </row>
    <row r="567" spans="2:51" s="216" customFormat="1" ht="20.5" customHeight="1">
      <c r="B567" s="211"/>
      <c r="C567" s="388"/>
      <c r="D567" s="388"/>
      <c r="E567" s="389" t="s">
        <v>5</v>
      </c>
      <c r="F567" s="393" t="s">
        <v>611</v>
      </c>
      <c r="G567" s="394"/>
      <c r="H567" s="394"/>
      <c r="I567" s="394"/>
      <c r="J567" s="388"/>
      <c r="K567" s="392" t="s">
        <v>5</v>
      </c>
      <c r="L567" s="212"/>
      <c r="M567" s="212"/>
      <c r="N567" s="212"/>
      <c r="O567" s="212"/>
      <c r="P567" s="212"/>
      <c r="Q567" s="212"/>
      <c r="R567" s="215"/>
      <c r="T567" s="217"/>
      <c r="U567" s="212"/>
      <c r="V567" s="212"/>
      <c r="W567" s="212"/>
      <c r="X567" s="212"/>
      <c r="Y567" s="212"/>
      <c r="Z567" s="212"/>
      <c r="AA567" s="218"/>
      <c r="AT567" s="219" t="s">
        <v>168</v>
      </c>
      <c r="AU567" s="219" t="s">
        <v>114</v>
      </c>
      <c r="AV567" s="216" t="s">
        <v>83</v>
      </c>
      <c r="AW567" s="216" t="s">
        <v>33</v>
      </c>
      <c r="AX567" s="216" t="s">
        <v>75</v>
      </c>
      <c r="AY567" s="219" t="s">
        <v>160</v>
      </c>
    </row>
    <row r="568" spans="2:51" s="225" customFormat="1" ht="20.5" customHeight="1">
      <c r="B568" s="220"/>
      <c r="C568" s="395"/>
      <c r="D568" s="395"/>
      <c r="E568" s="396" t="s">
        <v>5</v>
      </c>
      <c r="F568" s="397" t="s">
        <v>1299</v>
      </c>
      <c r="G568" s="398"/>
      <c r="H568" s="398"/>
      <c r="I568" s="398"/>
      <c r="J568" s="395"/>
      <c r="K568" s="399">
        <v>29.785</v>
      </c>
      <c r="L568" s="221"/>
      <c r="M568" s="221"/>
      <c r="N568" s="221"/>
      <c r="O568" s="221"/>
      <c r="P568" s="221"/>
      <c r="Q568" s="221"/>
      <c r="R568" s="224"/>
      <c r="T568" s="226"/>
      <c r="U568" s="221"/>
      <c r="V568" s="221"/>
      <c r="W568" s="221"/>
      <c r="X568" s="221"/>
      <c r="Y568" s="221"/>
      <c r="Z568" s="221"/>
      <c r="AA568" s="227"/>
      <c r="AT568" s="228" t="s">
        <v>168</v>
      </c>
      <c r="AU568" s="228" t="s">
        <v>114</v>
      </c>
      <c r="AV568" s="225" t="s">
        <v>114</v>
      </c>
      <c r="AW568" s="225" t="s">
        <v>33</v>
      </c>
      <c r="AX568" s="225" t="s">
        <v>75</v>
      </c>
      <c r="AY568" s="228" t="s">
        <v>160</v>
      </c>
    </row>
    <row r="569" spans="2:51" s="225" customFormat="1" ht="20.5" customHeight="1">
      <c r="B569" s="220"/>
      <c r="C569" s="395"/>
      <c r="D569" s="395"/>
      <c r="E569" s="396" t="s">
        <v>5</v>
      </c>
      <c r="F569" s="397" t="s">
        <v>1312</v>
      </c>
      <c r="G569" s="398"/>
      <c r="H569" s="398"/>
      <c r="I569" s="398"/>
      <c r="J569" s="395"/>
      <c r="K569" s="399">
        <v>57.5</v>
      </c>
      <c r="L569" s="221"/>
      <c r="M569" s="221"/>
      <c r="N569" s="221"/>
      <c r="O569" s="221"/>
      <c r="P569" s="221"/>
      <c r="Q569" s="221"/>
      <c r="R569" s="224"/>
      <c r="T569" s="226"/>
      <c r="U569" s="221"/>
      <c r="V569" s="221"/>
      <c r="W569" s="221"/>
      <c r="X569" s="221"/>
      <c r="Y569" s="221"/>
      <c r="Z569" s="221"/>
      <c r="AA569" s="227"/>
      <c r="AT569" s="228" t="s">
        <v>168</v>
      </c>
      <c r="AU569" s="228" t="s">
        <v>114</v>
      </c>
      <c r="AV569" s="225" t="s">
        <v>114</v>
      </c>
      <c r="AW569" s="225" t="s">
        <v>33</v>
      </c>
      <c r="AX569" s="225" t="s">
        <v>75</v>
      </c>
      <c r="AY569" s="228" t="s">
        <v>160</v>
      </c>
    </row>
    <row r="570" spans="2:51" s="225" customFormat="1" ht="20.5" customHeight="1">
      <c r="B570" s="220"/>
      <c r="C570" s="395"/>
      <c r="D570" s="395"/>
      <c r="E570" s="396" t="s">
        <v>5</v>
      </c>
      <c r="F570" s="397" t="s">
        <v>1313</v>
      </c>
      <c r="G570" s="398"/>
      <c r="H570" s="398"/>
      <c r="I570" s="398"/>
      <c r="J570" s="395"/>
      <c r="K570" s="399">
        <v>41.4</v>
      </c>
      <c r="L570" s="221"/>
      <c r="M570" s="221"/>
      <c r="N570" s="221"/>
      <c r="O570" s="221"/>
      <c r="P570" s="221"/>
      <c r="Q570" s="221"/>
      <c r="R570" s="224"/>
      <c r="T570" s="226"/>
      <c r="U570" s="221"/>
      <c r="V570" s="221"/>
      <c r="W570" s="221"/>
      <c r="X570" s="221"/>
      <c r="Y570" s="221"/>
      <c r="Z570" s="221"/>
      <c r="AA570" s="227"/>
      <c r="AT570" s="228" t="s">
        <v>168</v>
      </c>
      <c r="AU570" s="228" t="s">
        <v>114</v>
      </c>
      <c r="AV570" s="225" t="s">
        <v>114</v>
      </c>
      <c r="AW570" s="225" t="s">
        <v>33</v>
      </c>
      <c r="AX570" s="225" t="s">
        <v>75</v>
      </c>
      <c r="AY570" s="228" t="s">
        <v>160</v>
      </c>
    </row>
    <row r="571" spans="2:51" s="225" customFormat="1" ht="20.5" customHeight="1">
      <c r="B571" s="220"/>
      <c r="C571" s="395"/>
      <c r="D571" s="395"/>
      <c r="E571" s="396" t="s">
        <v>5</v>
      </c>
      <c r="F571" s="397" t="s">
        <v>1314</v>
      </c>
      <c r="G571" s="398"/>
      <c r="H571" s="398"/>
      <c r="I571" s="398"/>
      <c r="J571" s="395"/>
      <c r="K571" s="399">
        <v>68.299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16" customFormat="1" ht="20.5" customHeight="1">
      <c r="B572" s="211"/>
      <c r="C572" s="388"/>
      <c r="D572" s="388"/>
      <c r="E572" s="389" t="s">
        <v>5</v>
      </c>
      <c r="F572" s="393" t="s">
        <v>613</v>
      </c>
      <c r="G572" s="394"/>
      <c r="H572" s="394"/>
      <c r="I572" s="394"/>
      <c r="J572" s="388"/>
      <c r="K572" s="392" t="s">
        <v>5</v>
      </c>
      <c r="L572" s="212"/>
      <c r="M572" s="212"/>
      <c r="N572" s="212"/>
      <c r="O572" s="212"/>
      <c r="P572" s="212"/>
      <c r="Q572" s="212"/>
      <c r="R572" s="215"/>
      <c r="T572" s="217"/>
      <c r="U572" s="212"/>
      <c r="V572" s="212"/>
      <c r="W572" s="212"/>
      <c r="X572" s="212"/>
      <c r="Y572" s="212"/>
      <c r="Z572" s="212"/>
      <c r="AA572" s="218"/>
      <c r="AT572" s="219" t="s">
        <v>168</v>
      </c>
      <c r="AU572" s="219" t="s">
        <v>114</v>
      </c>
      <c r="AV572" s="216" t="s">
        <v>83</v>
      </c>
      <c r="AW572" s="216" t="s">
        <v>33</v>
      </c>
      <c r="AX572" s="216" t="s">
        <v>75</v>
      </c>
      <c r="AY572" s="219" t="s">
        <v>160</v>
      </c>
    </row>
    <row r="573" spans="2:51" s="225" customFormat="1" ht="20.5" customHeight="1">
      <c r="B573" s="220"/>
      <c r="C573" s="395"/>
      <c r="D573" s="395"/>
      <c r="E573" s="396" t="s">
        <v>5</v>
      </c>
      <c r="F573" s="397" t="s">
        <v>1298</v>
      </c>
      <c r="G573" s="398"/>
      <c r="H573" s="398"/>
      <c r="I573" s="398"/>
      <c r="J573" s="395"/>
      <c r="K573" s="399">
        <v>13.878</v>
      </c>
      <c r="L573" s="221"/>
      <c r="M573" s="221"/>
      <c r="N573" s="221"/>
      <c r="O573" s="221"/>
      <c r="P573" s="221"/>
      <c r="Q573" s="221"/>
      <c r="R573" s="224"/>
      <c r="T573" s="226"/>
      <c r="U573" s="221"/>
      <c r="V573" s="221"/>
      <c r="W573" s="221"/>
      <c r="X573" s="221"/>
      <c r="Y573" s="221"/>
      <c r="Z573" s="221"/>
      <c r="AA573" s="227"/>
      <c r="AT573" s="228" t="s">
        <v>168</v>
      </c>
      <c r="AU573" s="228" t="s">
        <v>114</v>
      </c>
      <c r="AV573" s="225" t="s">
        <v>114</v>
      </c>
      <c r="AW573" s="225" t="s">
        <v>33</v>
      </c>
      <c r="AX573" s="225" t="s">
        <v>75</v>
      </c>
      <c r="AY573" s="228" t="s">
        <v>160</v>
      </c>
    </row>
    <row r="574" spans="2:51" s="243" customFormat="1" ht="20.5" customHeight="1">
      <c r="B574" s="238"/>
      <c r="C574" s="405"/>
      <c r="D574" s="405"/>
      <c r="E574" s="406" t="s">
        <v>5</v>
      </c>
      <c r="F574" s="407" t="s">
        <v>197</v>
      </c>
      <c r="G574" s="408"/>
      <c r="H574" s="408"/>
      <c r="I574" s="408"/>
      <c r="J574" s="405"/>
      <c r="K574" s="409">
        <v>230.362</v>
      </c>
      <c r="L574" s="239"/>
      <c r="M574" s="239"/>
      <c r="N574" s="239"/>
      <c r="O574" s="239"/>
      <c r="P574" s="239"/>
      <c r="Q574" s="239"/>
      <c r="R574" s="242"/>
      <c r="T574" s="244"/>
      <c r="U574" s="239"/>
      <c r="V574" s="239"/>
      <c r="W574" s="239"/>
      <c r="X574" s="239"/>
      <c r="Y574" s="239"/>
      <c r="Z574" s="239"/>
      <c r="AA574" s="245"/>
      <c r="AT574" s="246" t="s">
        <v>168</v>
      </c>
      <c r="AU574" s="246" t="s">
        <v>114</v>
      </c>
      <c r="AV574" s="243" t="s">
        <v>175</v>
      </c>
      <c r="AW574" s="243" t="s">
        <v>33</v>
      </c>
      <c r="AX574" s="243" t="s">
        <v>75</v>
      </c>
      <c r="AY574" s="246" t="s">
        <v>160</v>
      </c>
    </row>
    <row r="575" spans="2:51" s="216" customFormat="1" ht="20.5" customHeight="1">
      <c r="B575" s="211"/>
      <c r="C575" s="388"/>
      <c r="D575" s="388"/>
      <c r="E575" s="389" t="s">
        <v>5</v>
      </c>
      <c r="F575" s="393" t="s">
        <v>211</v>
      </c>
      <c r="G575" s="394"/>
      <c r="H575" s="394"/>
      <c r="I575" s="394"/>
      <c r="J575" s="388"/>
      <c r="K575" s="392" t="s">
        <v>5</v>
      </c>
      <c r="L575" s="212"/>
      <c r="M575" s="212"/>
      <c r="N575" s="212"/>
      <c r="O575" s="212"/>
      <c r="P575" s="212"/>
      <c r="Q575" s="212"/>
      <c r="R575" s="215"/>
      <c r="T575" s="217"/>
      <c r="U575" s="212"/>
      <c r="V575" s="212"/>
      <c r="W575" s="212"/>
      <c r="X575" s="212"/>
      <c r="Y575" s="212"/>
      <c r="Z575" s="212"/>
      <c r="AA575" s="218"/>
      <c r="AT575" s="219" t="s">
        <v>168</v>
      </c>
      <c r="AU575" s="219" t="s">
        <v>114</v>
      </c>
      <c r="AV575" s="216" t="s">
        <v>83</v>
      </c>
      <c r="AW575" s="216" t="s">
        <v>33</v>
      </c>
      <c r="AX575" s="216" t="s">
        <v>75</v>
      </c>
      <c r="AY575" s="219" t="s">
        <v>160</v>
      </c>
    </row>
    <row r="576" spans="2:51" s="216" customFormat="1" ht="20.5" customHeight="1">
      <c r="B576" s="211"/>
      <c r="C576" s="388"/>
      <c r="D576" s="388"/>
      <c r="E576" s="389" t="s">
        <v>5</v>
      </c>
      <c r="F576" s="393" t="s">
        <v>1143</v>
      </c>
      <c r="G576" s="394"/>
      <c r="H576" s="394"/>
      <c r="I576" s="394"/>
      <c r="J576" s="388"/>
      <c r="K576" s="392" t="s">
        <v>5</v>
      </c>
      <c r="L576" s="212"/>
      <c r="M576" s="212"/>
      <c r="N576" s="212"/>
      <c r="O576" s="212"/>
      <c r="P576" s="212"/>
      <c r="Q576" s="212"/>
      <c r="R576" s="215"/>
      <c r="T576" s="217"/>
      <c r="U576" s="212"/>
      <c r="V576" s="212"/>
      <c r="W576" s="212"/>
      <c r="X576" s="212"/>
      <c r="Y576" s="212"/>
      <c r="Z576" s="212"/>
      <c r="AA576" s="218"/>
      <c r="AT576" s="219" t="s">
        <v>168</v>
      </c>
      <c r="AU576" s="219" t="s">
        <v>114</v>
      </c>
      <c r="AV576" s="216" t="s">
        <v>83</v>
      </c>
      <c r="AW576" s="216" t="s">
        <v>33</v>
      </c>
      <c r="AX576" s="216" t="s">
        <v>75</v>
      </c>
      <c r="AY576" s="219" t="s">
        <v>160</v>
      </c>
    </row>
    <row r="577" spans="2:51" s="225" customFormat="1" ht="20.5" customHeight="1">
      <c r="B577" s="220"/>
      <c r="C577" s="395"/>
      <c r="D577" s="395"/>
      <c r="E577" s="396" t="s">
        <v>5</v>
      </c>
      <c r="F577" s="397" t="s">
        <v>1315</v>
      </c>
      <c r="G577" s="398"/>
      <c r="H577" s="398"/>
      <c r="I577" s="398"/>
      <c r="J577" s="395"/>
      <c r="K577" s="399">
        <v>46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43" customFormat="1" ht="20.5" customHeight="1">
      <c r="B578" s="238"/>
      <c r="C578" s="405"/>
      <c r="D578" s="405"/>
      <c r="E578" s="406" t="s">
        <v>5</v>
      </c>
      <c r="F578" s="407" t="s">
        <v>197</v>
      </c>
      <c r="G578" s="408"/>
      <c r="H578" s="408"/>
      <c r="I578" s="408"/>
      <c r="J578" s="405"/>
      <c r="K578" s="409">
        <v>46</v>
      </c>
      <c r="L578" s="239"/>
      <c r="M578" s="239"/>
      <c r="N578" s="239"/>
      <c r="O578" s="239"/>
      <c r="P578" s="239"/>
      <c r="Q578" s="239"/>
      <c r="R578" s="242"/>
      <c r="T578" s="244"/>
      <c r="U578" s="239"/>
      <c r="V578" s="239"/>
      <c r="W578" s="239"/>
      <c r="X578" s="239"/>
      <c r="Y578" s="239"/>
      <c r="Z578" s="239"/>
      <c r="AA578" s="245"/>
      <c r="AT578" s="246" t="s">
        <v>168</v>
      </c>
      <c r="AU578" s="246" t="s">
        <v>114</v>
      </c>
      <c r="AV578" s="243" t="s">
        <v>175</v>
      </c>
      <c r="AW578" s="243" t="s">
        <v>33</v>
      </c>
      <c r="AX578" s="243" t="s">
        <v>75</v>
      </c>
      <c r="AY578" s="246" t="s">
        <v>160</v>
      </c>
    </row>
    <row r="579" spans="2:51" s="234" customFormat="1" ht="20.5" customHeight="1">
      <c r="B579" s="229"/>
      <c r="C579" s="400"/>
      <c r="D579" s="400"/>
      <c r="E579" s="401" t="s">
        <v>5</v>
      </c>
      <c r="F579" s="402" t="s">
        <v>170</v>
      </c>
      <c r="G579" s="403"/>
      <c r="H579" s="403"/>
      <c r="I579" s="403"/>
      <c r="J579" s="400"/>
      <c r="K579" s="404">
        <v>276.362</v>
      </c>
      <c r="L579" s="230"/>
      <c r="M579" s="230"/>
      <c r="N579" s="230"/>
      <c r="O579" s="230"/>
      <c r="P579" s="230"/>
      <c r="Q579" s="230"/>
      <c r="R579" s="233"/>
      <c r="T579" s="235"/>
      <c r="U579" s="230"/>
      <c r="V579" s="230"/>
      <c r="W579" s="230"/>
      <c r="X579" s="230"/>
      <c r="Y579" s="230"/>
      <c r="Z579" s="230"/>
      <c r="AA579" s="236"/>
      <c r="AT579" s="237" t="s">
        <v>168</v>
      </c>
      <c r="AU579" s="237" t="s">
        <v>114</v>
      </c>
      <c r="AV579" s="234" t="s">
        <v>165</v>
      </c>
      <c r="AW579" s="234" t="s">
        <v>33</v>
      </c>
      <c r="AX579" s="234" t="s">
        <v>83</v>
      </c>
      <c r="AY579" s="237" t="s">
        <v>160</v>
      </c>
    </row>
    <row r="580" spans="2:63" s="195" customFormat="1" ht="29.85" customHeight="1">
      <c r="B580" s="191"/>
      <c r="C580" s="417"/>
      <c r="D580" s="418" t="s">
        <v>596</v>
      </c>
      <c r="E580" s="418"/>
      <c r="F580" s="418"/>
      <c r="G580" s="418"/>
      <c r="H580" s="418"/>
      <c r="I580" s="418"/>
      <c r="J580" s="418"/>
      <c r="K580" s="418"/>
      <c r="L580" s="202"/>
      <c r="M580" s="202"/>
      <c r="N580" s="313">
        <f>BK580</f>
        <v>0</v>
      </c>
      <c r="O580" s="314"/>
      <c r="P580" s="314"/>
      <c r="Q580" s="314"/>
      <c r="R580" s="194"/>
      <c r="T580" s="196"/>
      <c r="U580" s="192"/>
      <c r="V580" s="192"/>
      <c r="W580" s="197">
        <f>SUM(W581:W616)</f>
        <v>0</v>
      </c>
      <c r="X580" s="192"/>
      <c r="Y580" s="197">
        <f>SUM(Y581:Y616)</f>
        <v>53.79253209</v>
      </c>
      <c r="Z580" s="192"/>
      <c r="AA580" s="198">
        <f>SUM(AA581:AA616)</f>
        <v>0</v>
      </c>
      <c r="AR580" s="199" t="s">
        <v>83</v>
      </c>
      <c r="AT580" s="200" t="s">
        <v>74</v>
      </c>
      <c r="AU580" s="200" t="s">
        <v>83</v>
      </c>
      <c r="AY580" s="199" t="s">
        <v>160</v>
      </c>
      <c r="BK580" s="201">
        <f>SUM(BK581:BK616)</f>
        <v>0</v>
      </c>
    </row>
    <row r="581" spans="2:65" s="126" customFormat="1" ht="28.95" customHeight="1">
      <c r="B581" s="127"/>
      <c r="C581" s="383" t="s">
        <v>327</v>
      </c>
      <c r="D581" s="383" t="s">
        <v>161</v>
      </c>
      <c r="E581" s="384" t="s">
        <v>905</v>
      </c>
      <c r="F581" s="385" t="s">
        <v>906</v>
      </c>
      <c r="G581" s="385"/>
      <c r="H581" s="385"/>
      <c r="I581" s="385"/>
      <c r="J581" s="386" t="s">
        <v>182</v>
      </c>
      <c r="K581" s="387">
        <v>27.637</v>
      </c>
      <c r="L581" s="317">
        <v>0</v>
      </c>
      <c r="M581" s="317"/>
      <c r="N581" s="318">
        <f>ROUND(L581*K581,2)</f>
        <v>0</v>
      </c>
      <c r="O581" s="318"/>
      <c r="P581" s="318"/>
      <c r="Q581" s="318"/>
      <c r="R581" s="130"/>
      <c r="T581" s="207" t="s">
        <v>5</v>
      </c>
      <c r="U581" s="208" t="s">
        <v>40</v>
      </c>
      <c r="V581" s="128"/>
      <c r="W581" s="209">
        <f>V581*K581</f>
        <v>0</v>
      </c>
      <c r="X581" s="209">
        <v>1.89077</v>
      </c>
      <c r="Y581" s="209">
        <f>X581*K581</f>
        <v>52.25521049</v>
      </c>
      <c r="Z581" s="209">
        <v>0</v>
      </c>
      <c r="AA581" s="210">
        <f>Z581*K581</f>
        <v>0</v>
      </c>
      <c r="AR581" s="117" t="s">
        <v>165</v>
      </c>
      <c r="AT581" s="117" t="s">
        <v>161</v>
      </c>
      <c r="AU581" s="117" t="s">
        <v>114</v>
      </c>
      <c r="AY581" s="117" t="s">
        <v>160</v>
      </c>
      <c r="BE581" s="174">
        <f>IF(U581="základní",N581,0)</f>
        <v>0</v>
      </c>
      <c r="BF581" s="174">
        <f>IF(U581="snížená",N581,0)</f>
        <v>0</v>
      </c>
      <c r="BG581" s="174">
        <f>IF(U581="zákl. přenesená",N581,0)</f>
        <v>0</v>
      </c>
      <c r="BH581" s="174">
        <f>IF(U581="sníž. přenesená",N581,0)</f>
        <v>0</v>
      </c>
      <c r="BI581" s="174">
        <f>IF(U581="nulová",N581,0)</f>
        <v>0</v>
      </c>
      <c r="BJ581" s="117" t="s">
        <v>83</v>
      </c>
      <c r="BK581" s="174">
        <f>ROUND(L581*K581,2)</f>
        <v>0</v>
      </c>
      <c r="BL581" s="117" t="s">
        <v>165</v>
      </c>
      <c r="BM581" s="117" t="s">
        <v>1316</v>
      </c>
    </row>
    <row r="582" spans="2:51" s="216" customFormat="1" ht="20.5" customHeight="1">
      <c r="B582" s="211"/>
      <c r="C582" s="388"/>
      <c r="D582" s="388"/>
      <c r="E582" s="389" t="s">
        <v>5</v>
      </c>
      <c r="F582" s="390" t="s">
        <v>1311</v>
      </c>
      <c r="G582" s="391"/>
      <c r="H582" s="391"/>
      <c r="I582" s="391"/>
      <c r="J582" s="388"/>
      <c r="K582" s="392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16" customFormat="1" ht="20.5" customHeight="1">
      <c r="B583" s="211"/>
      <c r="C583" s="388"/>
      <c r="D583" s="388"/>
      <c r="E583" s="389" t="s">
        <v>5</v>
      </c>
      <c r="F583" s="393" t="s">
        <v>191</v>
      </c>
      <c r="G583" s="394"/>
      <c r="H583" s="394"/>
      <c r="I583" s="394"/>
      <c r="J583" s="388"/>
      <c r="K583" s="392" t="s">
        <v>5</v>
      </c>
      <c r="L583" s="212"/>
      <c r="M583" s="212"/>
      <c r="N583" s="212"/>
      <c r="O583" s="212"/>
      <c r="P583" s="212"/>
      <c r="Q583" s="212"/>
      <c r="R583" s="215"/>
      <c r="T583" s="217"/>
      <c r="U583" s="212"/>
      <c r="V583" s="212"/>
      <c r="W583" s="212"/>
      <c r="X583" s="212"/>
      <c r="Y583" s="212"/>
      <c r="Z583" s="212"/>
      <c r="AA583" s="218"/>
      <c r="AT583" s="219" t="s">
        <v>168</v>
      </c>
      <c r="AU583" s="219" t="s">
        <v>114</v>
      </c>
      <c r="AV583" s="216" t="s">
        <v>83</v>
      </c>
      <c r="AW583" s="216" t="s">
        <v>33</v>
      </c>
      <c r="AX583" s="216" t="s">
        <v>75</v>
      </c>
      <c r="AY583" s="219" t="s">
        <v>160</v>
      </c>
    </row>
    <row r="584" spans="2:51" s="216" customFormat="1" ht="20.5" customHeight="1">
      <c r="B584" s="211"/>
      <c r="C584" s="388"/>
      <c r="D584" s="388"/>
      <c r="E584" s="389" t="s">
        <v>5</v>
      </c>
      <c r="F584" s="393" t="s">
        <v>1136</v>
      </c>
      <c r="G584" s="394"/>
      <c r="H584" s="394"/>
      <c r="I584" s="394"/>
      <c r="J584" s="388"/>
      <c r="K584" s="392" t="s">
        <v>5</v>
      </c>
      <c r="L584" s="212"/>
      <c r="M584" s="212"/>
      <c r="N584" s="212"/>
      <c r="O584" s="212"/>
      <c r="P584" s="212"/>
      <c r="Q584" s="212"/>
      <c r="R584" s="215"/>
      <c r="T584" s="217"/>
      <c r="U584" s="212"/>
      <c r="V584" s="212"/>
      <c r="W584" s="212"/>
      <c r="X584" s="212"/>
      <c r="Y584" s="212"/>
      <c r="Z584" s="212"/>
      <c r="AA584" s="218"/>
      <c r="AT584" s="219" t="s">
        <v>168</v>
      </c>
      <c r="AU584" s="219" t="s">
        <v>114</v>
      </c>
      <c r="AV584" s="216" t="s">
        <v>83</v>
      </c>
      <c r="AW584" s="216" t="s">
        <v>33</v>
      </c>
      <c r="AX584" s="216" t="s">
        <v>75</v>
      </c>
      <c r="AY584" s="219" t="s">
        <v>160</v>
      </c>
    </row>
    <row r="585" spans="2:51" s="225" customFormat="1" ht="20.5" customHeight="1">
      <c r="B585" s="220"/>
      <c r="C585" s="395"/>
      <c r="D585" s="395"/>
      <c r="E585" s="396" t="s">
        <v>5</v>
      </c>
      <c r="F585" s="397" t="s">
        <v>1317</v>
      </c>
      <c r="G585" s="398"/>
      <c r="H585" s="398"/>
      <c r="I585" s="398"/>
      <c r="J585" s="395"/>
      <c r="K585" s="399">
        <v>1.95</v>
      </c>
      <c r="L585" s="221"/>
      <c r="M585" s="221"/>
      <c r="N585" s="221"/>
      <c r="O585" s="221"/>
      <c r="P585" s="221"/>
      <c r="Q585" s="221"/>
      <c r="R585" s="224"/>
      <c r="T585" s="226"/>
      <c r="U585" s="221"/>
      <c r="V585" s="221"/>
      <c r="W585" s="221"/>
      <c r="X585" s="221"/>
      <c r="Y585" s="221"/>
      <c r="Z585" s="221"/>
      <c r="AA585" s="227"/>
      <c r="AT585" s="228" t="s">
        <v>168</v>
      </c>
      <c r="AU585" s="228" t="s">
        <v>114</v>
      </c>
      <c r="AV585" s="225" t="s">
        <v>114</v>
      </c>
      <c r="AW585" s="225" t="s">
        <v>33</v>
      </c>
      <c r="AX585" s="225" t="s">
        <v>75</v>
      </c>
      <c r="AY585" s="228" t="s">
        <v>160</v>
      </c>
    </row>
    <row r="586" spans="2:51" s="216" customFormat="1" ht="20.5" customHeight="1">
      <c r="B586" s="211"/>
      <c r="C586" s="388"/>
      <c r="D586" s="388"/>
      <c r="E586" s="389" t="s">
        <v>5</v>
      </c>
      <c r="F586" s="393" t="s">
        <v>611</v>
      </c>
      <c r="G586" s="394"/>
      <c r="H586" s="394"/>
      <c r="I586" s="394"/>
      <c r="J586" s="388"/>
      <c r="K586" s="392" t="s">
        <v>5</v>
      </c>
      <c r="L586" s="212"/>
      <c r="M586" s="212"/>
      <c r="N586" s="212"/>
      <c r="O586" s="212"/>
      <c r="P586" s="212"/>
      <c r="Q586" s="212"/>
      <c r="R586" s="215"/>
      <c r="T586" s="217"/>
      <c r="U586" s="212"/>
      <c r="V586" s="212"/>
      <c r="W586" s="212"/>
      <c r="X586" s="212"/>
      <c r="Y586" s="212"/>
      <c r="Z586" s="212"/>
      <c r="AA586" s="218"/>
      <c r="AT586" s="219" t="s">
        <v>168</v>
      </c>
      <c r="AU586" s="219" t="s">
        <v>114</v>
      </c>
      <c r="AV586" s="216" t="s">
        <v>83</v>
      </c>
      <c r="AW586" s="216" t="s">
        <v>33</v>
      </c>
      <c r="AX586" s="216" t="s">
        <v>75</v>
      </c>
      <c r="AY586" s="219" t="s">
        <v>160</v>
      </c>
    </row>
    <row r="587" spans="2:51" s="225" customFormat="1" ht="20.5" customHeight="1">
      <c r="B587" s="220"/>
      <c r="C587" s="395"/>
      <c r="D587" s="395"/>
      <c r="E587" s="396" t="s">
        <v>5</v>
      </c>
      <c r="F587" s="397" t="s">
        <v>1318</v>
      </c>
      <c r="G587" s="398"/>
      <c r="H587" s="398"/>
      <c r="I587" s="398"/>
      <c r="J587" s="395"/>
      <c r="K587" s="399">
        <v>2.979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25" customFormat="1" ht="20.5" customHeight="1">
      <c r="B588" s="220"/>
      <c r="C588" s="395"/>
      <c r="D588" s="395"/>
      <c r="E588" s="396" t="s">
        <v>5</v>
      </c>
      <c r="F588" s="397" t="s">
        <v>1319</v>
      </c>
      <c r="G588" s="398"/>
      <c r="H588" s="398"/>
      <c r="I588" s="398"/>
      <c r="J588" s="395"/>
      <c r="K588" s="399">
        <v>5.75</v>
      </c>
      <c r="L588" s="221"/>
      <c r="M588" s="221"/>
      <c r="N588" s="221"/>
      <c r="O588" s="221"/>
      <c r="P588" s="221"/>
      <c r="Q588" s="221"/>
      <c r="R588" s="224"/>
      <c r="T588" s="226"/>
      <c r="U588" s="221"/>
      <c r="V588" s="221"/>
      <c r="W588" s="221"/>
      <c r="X588" s="221"/>
      <c r="Y588" s="221"/>
      <c r="Z588" s="221"/>
      <c r="AA588" s="227"/>
      <c r="AT588" s="228" t="s">
        <v>168</v>
      </c>
      <c r="AU588" s="228" t="s">
        <v>114</v>
      </c>
      <c r="AV588" s="225" t="s">
        <v>114</v>
      </c>
      <c r="AW588" s="225" t="s">
        <v>33</v>
      </c>
      <c r="AX588" s="225" t="s">
        <v>75</v>
      </c>
      <c r="AY588" s="228" t="s">
        <v>160</v>
      </c>
    </row>
    <row r="589" spans="2:51" s="225" customFormat="1" ht="20.5" customHeight="1">
      <c r="B589" s="220"/>
      <c r="C589" s="395"/>
      <c r="D589" s="395"/>
      <c r="E589" s="396" t="s">
        <v>5</v>
      </c>
      <c r="F589" s="397" t="s">
        <v>1320</v>
      </c>
      <c r="G589" s="398"/>
      <c r="H589" s="398"/>
      <c r="I589" s="398"/>
      <c r="J589" s="395"/>
      <c r="K589" s="399">
        <v>4.14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25" customFormat="1" ht="20.5" customHeight="1">
      <c r="B590" s="220"/>
      <c r="C590" s="395"/>
      <c r="D590" s="395"/>
      <c r="E590" s="396" t="s">
        <v>5</v>
      </c>
      <c r="F590" s="397" t="s">
        <v>1321</v>
      </c>
      <c r="G590" s="398"/>
      <c r="H590" s="398"/>
      <c r="I590" s="398"/>
      <c r="J590" s="395"/>
      <c r="K590" s="399">
        <v>6.83</v>
      </c>
      <c r="L590" s="221"/>
      <c r="M590" s="221"/>
      <c r="N590" s="221"/>
      <c r="O590" s="221"/>
      <c r="P590" s="221"/>
      <c r="Q590" s="221"/>
      <c r="R590" s="224"/>
      <c r="T590" s="226"/>
      <c r="U590" s="221"/>
      <c r="V590" s="221"/>
      <c r="W590" s="221"/>
      <c r="X590" s="221"/>
      <c r="Y590" s="221"/>
      <c r="Z590" s="221"/>
      <c r="AA590" s="227"/>
      <c r="AT590" s="228" t="s">
        <v>168</v>
      </c>
      <c r="AU590" s="228" t="s">
        <v>114</v>
      </c>
      <c r="AV590" s="225" t="s">
        <v>114</v>
      </c>
      <c r="AW590" s="225" t="s">
        <v>33</v>
      </c>
      <c r="AX590" s="225" t="s">
        <v>75</v>
      </c>
      <c r="AY590" s="228" t="s">
        <v>160</v>
      </c>
    </row>
    <row r="591" spans="2:51" s="216" customFormat="1" ht="20.5" customHeight="1">
      <c r="B591" s="211"/>
      <c r="C591" s="388"/>
      <c r="D591" s="388"/>
      <c r="E591" s="389" t="s">
        <v>5</v>
      </c>
      <c r="F591" s="393" t="s">
        <v>613</v>
      </c>
      <c r="G591" s="394"/>
      <c r="H591" s="394"/>
      <c r="I591" s="394"/>
      <c r="J591" s="388"/>
      <c r="K591" s="392" t="s">
        <v>5</v>
      </c>
      <c r="L591" s="212"/>
      <c r="M591" s="212"/>
      <c r="N591" s="212"/>
      <c r="O591" s="212"/>
      <c r="P591" s="212"/>
      <c r="Q591" s="212"/>
      <c r="R591" s="215"/>
      <c r="T591" s="217"/>
      <c r="U591" s="212"/>
      <c r="V591" s="212"/>
      <c r="W591" s="212"/>
      <c r="X591" s="212"/>
      <c r="Y591" s="212"/>
      <c r="Z591" s="212"/>
      <c r="AA591" s="218"/>
      <c r="AT591" s="219" t="s">
        <v>168</v>
      </c>
      <c r="AU591" s="219" t="s">
        <v>114</v>
      </c>
      <c r="AV591" s="216" t="s">
        <v>83</v>
      </c>
      <c r="AW591" s="216" t="s">
        <v>33</v>
      </c>
      <c r="AX591" s="216" t="s">
        <v>75</v>
      </c>
      <c r="AY591" s="219" t="s">
        <v>160</v>
      </c>
    </row>
    <row r="592" spans="2:51" s="225" customFormat="1" ht="20.5" customHeight="1">
      <c r="B592" s="220"/>
      <c r="C592" s="395"/>
      <c r="D592" s="395"/>
      <c r="E592" s="396" t="s">
        <v>5</v>
      </c>
      <c r="F592" s="397" t="s">
        <v>1322</v>
      </c>
      <c r="G592" s="398"/>
      <c r="H592" s="398"/>
      <c r="I592" s="398"/>
      <c r="J592" s="395"/>
      <c r="K592" s="399">
        <v>1.388</v>
      </c>
      <c r="L592" s="221"/>
      <c r="M592" s="221"/>
      <c r="N592" s="221"/>
      <c r="O592" s="221"/>
      <c r="P592" s="221"/>
      <c r="Q592" s="221"/>
      <c r="R592" s="224"/>
      <c r="T592" s="226"/>
      <c r="U592" s="221"/>
      <c r="V592" s="221"/>
      <c r="W592" s="221"/>
      <c r="X592" s="221"/>
      <c r="Y592" s="221"/>
      <c r="Z592" s="221"/>
      <c r="AA592" s="227"/>
      <c r="AT592" s="228" t="s">
        <v>168</v>
      </c>
      <c r="AU592" s="228" t="s">
        <v>114</v>
      </c>
      <c r="AV592" s="225" t="s">
        <v>114</v>
      </c>
      <c r="AW592" s="225" t="s">
        <v>33</v>
      </c>
      <c r="AX592" s="225" t="s">
        <v>75</v>
      </c>
      <c r="AY592" s="228" t="s">
        <v>160</v>
      </c>
    </row>
    <row r="593" spans="2:51" s="243" customFormat="1" ht="20.5" customHeight="1">
      <c r="B593" s="238"/>
      <c r="C593" s="405"/>
      <c r="D593" s="405"/>
      <c r="E593" s="406" t="s">
        <v>5</v>
      </c>
      <c r="F593" s="407" t="s">
        <v>197</v>
      </c>
      <c r="G593" s="408"/>
      <c r="H593" s="408"/>
      <c r="I593" s="408"/>
      <c r="J593" s="405"/>
      <c r="K593" s="409">
        <v>23.037</v>
      </c>
      <c r="L593" s="239"/>
      <c r="M593" s="239"/>
      <c r="N593" s="239"/>
      <c r="O593" s="239"/>
      <c r="P593" s="239"/>
      <c r="Q593" s="239"/>
      <c r="R593" s="242"/>
      <c r="T593" s="244"/>
      <c r="U593" s="239"/>
      <c r="V593" s="239"/>
      <c r="W593" s="239"/>
      <c r="X593" s="239"/>
      <c r="Y593" s="239"/>
      <c r="Z593" s="239"/>
      <c r="AA593" s="245"/>
      <c r="AT593" s="246" t="s">
        <v>168</v>
      </c>
      <c r="AU593" s="246" t="s">
        <v>114</v>
      </c>
      <c r="AV593" s="243" t="s">
        <v>175</v>
      </c>
      <c r="AW593" s="243" t="s">
        <v>33</v>
      </c>
      <c r="AX593" s="243" t="s">
        <v>75</v>
      </c>
      <c r="AY593" s="246" t="s">
        <v>160</v>
      </c>
    </row>
    <row r="594" spans="2:51" s="216" customFormat="1" ht="20.5" customHeight="1">
      <c r="B594" s="211"/>
      <c r="C594" s="388"/>
      <c r="D594" s="388"/>
      <c r="E594" s="389" t="s">
        <v>5</v>
      </c>
      <c r="F594" s="393" t="s">
        <v>211</v>
      </c>
      <c r="G594" s="394"/>
      <c r="H594" s="394"/>
      <c r="I594" s="394"/>
      <c r="J594" s="388"/>
      <c r="K594" s="392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16" customFormat="1" ht="20.5" customHeight="1">
      <c r="B595" s="211"/>
      <c r="C595" s="388"/>
      <c r="D595" s="388"/>
      <c r="E595" s="389" t="s">
        <v>5</v>
      </c>
      <c r="F595" s="393" t="s">
        <v>1143</v>
      </c>
      <c r="G595" s="394"/>
      <c r="H595" s="394"/>
      <c r="I595" s="394"/>
      <c r="J595" s="388"/>
      <c r="K595" s="392" t="s">
        <v>5</v>
      </c>
      <c r="L595" s="212"/>
      <c r="M595" s="212"/>
      <c r="N595" s="212"/>
      <c r="O595" s="212"/>
      <c r="P595" s="212"/>
      <c r="Q595" s="212"/>
      <c r="R595" s="215"/>
      <c r="T595" s="217"/>
      <c r="U595" s="212"/>
      <c r="V595" s="212"/>
      <c r="W595" s="212"/>
      <c r="X595" s="212"/>
      <c r="Y595" s="212"/>
      <c r="Z595" s="212"/>
      <c r="AA595" s="218"/>
      <c r="AT595" s="219" t="s">
        <v>168</v>
      </c>
      <c r="AU595" s="219" t="s">
        <v>114</v>
      </c>
      <c r="AV595" s="216" t="s">
        <v>83</v>
      </c>
      <c r="AW595" s="216" t="s">
        <v>33</v>
      </c>
      <c r="AX595" s="216" t="s">
        <v>75</v>
      </c>
      <c r="AY595" s="219" t="s">
        <v>160</v>
      </c>
    </row>
    <row r="596" spans="2:51" s="225" customFormat="1" ht="20.5" customHeight="1">
      <c r="B596" s="220"/>
      <c r="C596" s="395"/>
      <c r="D596" s="395"/>
      <c r="E596" s="396" t="s">
        <v>5</v>
      </c>
      <c r="F596" s="397" t="s">
        <v>1323</v>
      </c>
      <c r="G596" s="398"/>
      <c r="H596" s="398"/>
      <c r="I596" s="398"/>
      <c r="J596" s="395"/>
      <c r="K596" s="399">
        <v>4.6</v>
      </c>
      <c r="L596" s="221"/>
      <c r="M596" s="221"/>
      <c r="N596" s="221"/>
      <c r="O596" s="221"/>
      <c r="P596" s="221"/>
      <c r="Q596" s="221"/>
      <c r="R596" s="224"/>
      <c r="T596" s="226"/>
      <c r="U596" s="221"/>
      <c r="V596" s="221"/>
      <c r="W596" s="221"/>
      <c r="X596" s="221"/>
      <c r="Y596" s="221"/>
      <c r="Z596" s="221"/>
      <c r="AA596" s="227"/>
      <c r="AT596" s="228" t="s">
        <v>168</v>
      </c>
      <c r="AU596" s="228" t="s">
        <v>114</v>
      </c>
      <c r="AV596" s="225" t="s">
        <v>114</v>
      </c>
      <c r="AW596" s="225" t="s">
        <v>33</v>
      </c>
      <c r="AX596" s="225" t="s">
        <v>75</v>
      </c>
      <c r="AY596" s="228" t="s">
        <v>160</v>
      </c>
    </row>
    <row r="597" spans="2:51" s="243" customFormat="1" ht="20.5" customHeight="1">
      <c r="B597" s="238"/>
      <c r="C597" s="405"/>
      <c r="D597" s="405"/>
      <c r="E597" s="406" t="s">
        <v>5</v>
      </c>
      <c r="F597" s="407" t="s">
        <v>197</v>
      </c>
      <c r="G597" s="408"/>
      <c r="H597" s="408"/>
      <c r="I597" s="408"/>
      <c r="J597" s="405"/>
      <c r="K597" s="409">
        <v>4.6</v>
      </c>
      <c r="L597" s="239"/>
      <c r="M597" s="239"/>
      <c r="N597" s="239"/>
      <c r="O597" s="239"/>
      <c r="P597" s="239"/>
      <c r="Q597" s="239"/>
      <c r="R597" s="242"/>
      <c r="T597" s="244"/>
      <c r="U597" s="239"/>
      <c r="V597" s="239"/>
      <c r="W597" s="239"/>
      <c r="X597" s="239"/>
      <c r="Y597" s="239"/>
      <c r="Z597" s="239"/>
      <c r="AA597" s="245"/>
      <c r="AT597" s="246" t="s">
        <v>168</v>
      </c>
      <c r="AU597" s="246" t="s">
        <v>114</v>
      </c>
      <c r="AV597" s="243" t="s">
        <v>175</v>
      </c>
      <c r="AW597" s="243" t="s">
        <v>33</v>
      </c>
      <c r="AX597" s="243" t="s">
        <v>75</v>
      </c>
      <c r="AY597" s="246" t="s">
        <v>160</v>
      </c>
    </row>
    <row r="598" spans="2:51" s="234" customFormat="1" ht="20.5" customHeight="1">
      <c r="B598" s="229"/>
      <c r="C598" s="400"/>
      <c r="D598" s="400"/>
      <c r="E598" s="401" t="s">
        <v>5</v>
      </c>
      <c r="F598" s="402" t="s">
        <v>170</v>
      </c>
      <c r="G598" s="403"/>
      <c r="H598" s="403"/>
      <c r="I598" s="403"/>
      <c r="J598" s="400"/>
      <c r="K598" s="404">
        <v>27.637</v>
      </c>
      <c r="L598" s="230"/>
      <c r="M598" s="230"/>
      <c r="N598" s="230"/>
      <c r="O598" s="230"/>
      <c r="P598" s="230"/>
      <c r="Q598" s="230"/>
      <c r="R598" s="233"/>
      <c r="T598" s="235"/>
      <c r="U598" s="230"/>
      <c r="V598" s="230"/>
      <c r="W598" s="230"/>
      <c r="X598" s="230"/>
      <c r="Y598" s="230"/>
      <c r="Z598" s="230"/>
      <c r="AA598" s="236"/>
      <c r="AT598" s="237" t="s">
        <v>168</v>
      </c>
      <c r="AU598" s="237" t="s">
        <v>114</v>
      </c>
      <c r="AV598" s="234" t="s">
        <v>165</v>
      </c>
      <c r="AW598" s="234" t="s">
        <v>33</v>
      </c>
      <c r="AX598" s="234" t="s">
        <v>83</v>
      </c>
      <c r="AY598" s="237" t="s">
        <v>160</v>
      </c>
    </row>
    <row r="599" spans="2:65" s="126" customFormat="1" ht="28.95" customHeight="1">
      <c r="B599" s="127"/>
      <c r="C599" s="383" t="s">
        <v>331</v>
      </c>
      <c r="D599" s="383" t="s">
        <v>161</v>
      </c>
      <c r="E599" s="384" t="s">
        <v>917</v>
      </c>
      <c r="F599" s="385" t="s">
        <v>918</v>
      </c>
      <c r="G599" s="385"/>
      <c r="H599" s="385"/>
      <c r="I599" s="385"/>
      <c r="J599" s="386" t="s">
        <v>182</v>
      </c>
      <c r="K599" s="387">
        <v>0.68</v>
      </c>
      <c r="L599" s="317">
        <v>0</v>
      </c>
      <c r="M599" s="317"/>
      <c r="N599" s="318">
        <f>ROUND(L599*K599,2)</f>
        <v>0</v>
      </c>
      <c r="O599" s="318"/>
      <c r="P599" s="318"/>
      <c r="Q599" s="318"/>
      <c r="R599" s="130"/>
      <c r="T599" s="207" t="s">
        <v>5</v>
      </c>
      <c r="U599" s="208" t="s">
        <v>40</v>
      </c>
      <c r="V599" s="128"/>
      <c r="W599" s="209">
        <f>V599*K599</f>
        <v>0</v>
      </c>
      <c r="X599" s="209">
        <v>2.234</v>
      </c>
      <c r="Y599" s="209">
        <f>X599*K599</f>
        <v>1.51912</v>
      </c>
      <c r="Z599" s="209">
        <v>0</v>
      </c>
      <c r="AA599" s="210">
        <f>Z599*K599</f>
        <v>0</v>
      </c>
      <c r="AR599" s="117" t="s">
        <v>165</v>
      </c>
      <c r="AT599" s="117" t="s">
        <v>161</v>
      </c>
      <c r="AU599" s="117" t="s">
        <v>114</v>
      </c>
      <c r="AY599" s="117" t="s">
        <v>160</v>
      </c>
      <c r="BE599" s="174">
        <f>IF(U599="základní",N599,0)</f>
        <v>0</v>
      </c>
      <c r="BF599" s="174">
        <f>IF(U599="snížená",N599,0)</f>
        <v>0</v>
      </c>
      <c r="BG599" s="174">
        <f>IF(U599="zákl. přenesená",N599,0)</f>
        <v>0</v>
      </c>
      <c r="BH599" s="174">
        <f>IF(U599="sníž. přenesená",N599,0)</f>
        <v>0</v>
      </c>
      <c r="BI599" s="174">
        <f>IF(U599="nulová",N599,0)</f>
        <v>0</v>
      </c>
      <c r="BJ599" s="117" t="s">
        <v>83</v>
      </c>
      <c r="BK599" s="174">
        <f>ROUND(L599*K599,2)</f>
        <v>0</v>
      </c>
      <c r="BL599" s="117" t="s">
        <v>165</v>
      </c>
      <c r="BM599" s="117" t="s">
        <v>1324</v>
      </c>
    </row>
    <row r="600" spans="2:51" s="216" customFormat="1" ht="20.5" customHeight="1">
      <c r="B600" s="211"/>
      <c r="C600" s="388"/>
      <c r="D600" s="388"/>
      <c r="E600" s="389" t="s">
        <v>5</v>
      </c>
      <c r="F600" s="390" t="s">
        <v>191</v>
      </c>
      <c r="G600" s="391"/>
      <c r="H600" s="391"/>
      <c r="I600" s="391"/>
      <c r="J600" s="388"/>
      <c r="K600" s="392" t="s">
        <v>5</v>
      </c>
      <c r="L600" s="212"/>
      <c r="M600" s="212"/>
      <c r="N600" s="212"/>
      <c r="O600" s="212"/>
      <c r="P600" s="212"/>
      <c r="Q600" s="212"/>
      <c r="R600" s="215"/>
      <c r="T600" s="217"/>
      <c r="U600" s="212"/>
      <c r="V600" s="212"/>
      <c r="W600" s="212"/>
      <c r="X600" s="212"/>
      <c r="Y600" s="212"/>
      <c r="Z600" s="212"/>
      <c r="AA600" s="218"/>
      <c r="AT600" s="219" t="s">
        <v>168</v>
      </c>
      <c r="AU600" s="219" t="s">
        <v>114</v>
      </c>
      <c r="AV600" s="216" t="s">
        <v>83</v>
      </c>
      <c r="AW600" s="216" t="s">
        <v>33</v>
      </c>
      <c r="AX600" s="216" t="s">
        <v>75</v>
      </c>
      <c r="AY600" s="219" t="s">
        <v>160</v>
      </c>
    </row>
    <row r="601" spans="2:51" s="216" customFormat="1" ht="20.5" customHeight="1">
      <c r="B601" s="211"/>
      <c r="C601" s="388"/>
      <c r="D601" s="388"/>
      <c r="E601" s="389" t="s">
        <v>5</v>
      </c>
      <c r="F601" s="393" t="s">
        <v>1325</v>
      </c>
      <c r="G601" s="394"/>
      <c r="H601" s="394"/>
      <c r="I601" s="394"/>
      <c r="J601" s="388"/>
      <c r="K601" s="392" t="s">
        <v>5</v>
      </c>
      <c r="L601" s="212"/>
      <c r="M601" s="212"/>
      <c r="N601" s="212"/>
      <c r="O601" s="212"/>
      <c r="P601" s="212"/>
      <c r="Q601" s="212"/>
      <c r="R601" s="215"/>
      <c r="T601" s="217"/>
      <c r="U601" s="212"/>
      <c r="V601" s="212"/>
      <c r="W601" s="212"/>
      <c r="X601" s="212"/>
      <c r="Y601" s="212"/>
      <c r="Z601" s="212"/>
      <c r="AA601" s="218"/>
      <c r="AT601" s="219" t="s">
        <v>168</v>
      </c>
      <c r="AU601" s="219" t="s">
        <v>114</v>
      </c>
      <c r="AV601" s="216" t="s">
        <v>83</v>
      </c>
      <c r="AW601" s="216" t="s">
        <v>33</v>
      </c>
      <c r="AX601" s="216" t="s">
        <v>75</v>
      </c>
      <c r="AY601" s="219" t="s">
        <v>160</v>
      </c>
    </row>
    <row r="602" spans="2:51" s="225" customFormat="1" ht="20.5" customHeight="1">
      <c r="B602" s="220"/>
      <c r="C602" s="395"/>
      <c r="D602" s="395"/>
      <c r="E602" s="396" t="s">
        <v>5</v>
      </c>
      <c r="F602" s="397" t="s">
        <v>1326</v>
      </c>
      <c r="G602" s="398"/>
      <c r="H602" s="398"/>
      <c r="I602" s="398"/>
      <c r="J602" s="395"/>
      <c r="K602" s="399">
        <v>0.484</v>
      </c>
      <c r="L602" s="221"/>
      <c r="M602" s="221"/>
      <c r="N602" s="221"/>
      <c r="O602" s="221"/>
      <c r="P602" s="221"/>
      <c r="Q602" s="221"/>
      <c r="R602" s="224"/>
      <c r="T602" s="226"/>
      <c r="U602" s="221"/>
      <c r="V602" s="221"/>
      <c r="W602" s="221"/>
      <c r="X602" s="221"/>
      <c r="Y602" s="221"/>
      <c r="Z602" s="221"/>
      <c r="AA602" s="227"/>
      <c r="AT602" s="228" t="s">
        <v>168</v>
      </c>
      <c r="AU602" s="228" t="s">
        <v>114</v>
      </c>
      <c r="AV602" s="225" t="s">
        <v>114</v>
      </c>
      <c r="AW602" s="225" t="s">
        <v>33</v>
      </c>
      <c r="AX602" s="225" t="s">
        <v>75</v>
      </c>
      <c r="AY602" s="228" t="s">
        <v>160</v>
      </c>
    </row>
    <row r="603" spans="2:51" s="243" customFormat="1" ht="20.5" customHeight="1">
      <c r="B603" s="238"/>
      <c r="C603" s="405"/>
      <c r="D603" s="405"/>
      <c r="E603" s="406" t="s">
        <v>5</v>
      </c>
      <c r="F603" s="407" t="s">
        <v>197</v>
      </c>
      <c r="G603" s="408"/>
      <c r="H603" s="408"/>
      <c r="I603" s="408"/>
      <c r="J603" s="405"/>
      <c r="K603" s="409">
        <v>0.484</v>
      </c>
      <c r="L603" s="239"/>
      <c r="M603" s="239"/>
      <c r="N603" s="239"/>
      <c r="O603" s="239"/>
      <c r="P603" s="239"/>
      <c r="Q603" s="239"/>
      <c r="R603" s="242"/>
      <c r="T603" s="244"/>
      <c r="U603" s="239"/>
      <c r="V603" s="239"/>
      <c r="W603" s="239"/>
      <c r="X603" s="239"/>
      <c r="Y603" s="239"/>
      <c r="Z603" s="239"/>
      <c r="AA603" s="245"/>
      <c r="AT603" s="246" t="s">
        <v>168</v>
      </c>
      <c r="AU603" s="246" t="s">
        <v>114</v>
      </c>
      <c r="AV603" s="243" t="s">
        <v>175</v>
      </c>
      <c r="AW603" s="243" t="s">
        <v>33</v>
      </c>
      <c r="AX603" s="243" t="s">
        <v>75</v>
      </c>
      <c r="AY603" s="246" t="s">
        <v>160</v>
      </c>
    </row>
    <row r="604" spans="2:51" s="216" customFormat="1" ht="20.5" customHeight="1">
      <c r="B604" s="211"/>
      <c r="C604" s="388"/>
      <c r="D604" s="388"/>
      <c r="E604" s="389" t="s">
        <v>5</v>
      </c>
      <c r="F604" s="393" t="s">
        <v>1327</v>
      </c>
      <c r="G604" s="394"/>
      <c r="H604" s="394"/>
      <c r="I604" s="394"/>
      <c r="J604" s="388"/>
      <c r="K604" s="392" t="s">
        <v>5</v>
      </c>
      <c r="L604" s="212"/>
      <c r="M604" s="212"/>
      <c r="N604" s="212"/>
      <c r="O604" s="212"/>
      <c r="P604" s="212"/>
      <c r="Q604" s="212"/>
      <c r="R604" s="215"/>
      <c r="T604" s="217"/>
      <c r="U604" s="212"/>
      <c r="V604" s="212"/>
      <c r="W604" s="212"/>
      <c r="X604" s="212"/>
      <c r="Y604" s="212"/>
      <c r="Z604" s="212"/>
      <c r="AA604" s="218"/>
      <c r="AT604" s="219" t="s">
        <v>168</v>
      </c>
      <c r="AU604" s="219" t="s">
        <v>114</v>
      </c>
      <c r="AV604" s="216" t="s">
        <v>83</v>
      </c>
      <c r="AW604" s="216" t="s">
        <v>33</v>
      </c>
      <c r="AX604" s="216" t="s">
        <v>75</v>
      </c>
      <c r="AY604" s="219" t="s">
        <v>160</v>
      </c>
    </row>
    <row r="605" spans="2:51" s="225" customFormat="1" ht="20.5" customHeight="1">
      <c r="B605" s="220"/>
      <c r="C605" s="395"/>
      <c r="D605" s="395"/>
      <c r="E605" s="396" t="s">
        <v>5</v>
      </c>
      <c r="F605" s="397" t="s">
        <v>1328</v>
      </c>
      <c r="G605" s="398"/>
      <c r="H605" s="398"/>
      <c r="I605" s="398"/>
      <c r="J605" s="395"/>
      <c r="K605" s="399">
        <v>0.196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43" customFormat="1" ht="20.5" customHeight="1">
      <c r="B606" s="238"/>
      <c r="C606" s="405"/>
      <c r="D606" s="405"/>
      <c r="E606" s="406" t="s">
        <v>5</v>
      </c>
      <c r="F606" s="407" t="s">
        <v>197</v>
      </c>
      <c r="G606" s="408"/>
      <c r="H606" s="408"/>
      <c r="I606" s="408"/>
      <c r="J606" s="405"/>
      <c r="K606" s="409">
        <v>0.196</v>
      </c>
      <c r="L606" s="239"/>
      <c r="M606" s="239"/>
      <c r="N606" s="239"/>
      <c r="O606" s="239"/>
      <c r="P606" s="239"/>
      <c r="Q606" s="239"/>
      <c r="R606" s="242"/>
      <c r="T606" s="244"/>
      <c r="U606" s="239"/>
      <c r="V606" s="239"/>
      <c r="W606" s="239"/>
      <c r="X606" s="239"/>
      <c r="Y606" s="239"/>
      <c r="Z606" s="239"/>
      <c r="AA606" s="245"/>
      <c r="AT606" s="246" t="s">
        <v>168</v>
      </c>
      <c r="AU606" s="246" t="s">
        <v>114</v>
      </c>
      <c r="AV606" s="243" t="s">
        <v>175</v>
      </c>
      <c r="AW606" s="243" t="s">
        <v>33</v>
      </c>
      <c r="AX606" s="243" t="s">
        <v>75</v>
      </c>
      <c r="AY606" s="246" t="s">
        <v>160</v>
      </c>
    </row>
    <row r="607" spans="2:51" s="234" customFormat="1" ht="20.5" customHeight="1">
      <c r="B607" s="229"/>
      <c r="C607" s="400"/>
      <c r="D607" s="400"/>
      <c r="E607" s="401" t="s">
        <v>5</v>
      </c>
      <c r="F607" s="402" t="s">
        <v>170</v>
      </c>
      <c r="G607" s="403"/>
      <c r="H607" s="403"/>
      <c r="I607" s="403"/>
      <c r="J607" s="400"/>
      <c r="K607" s="404">
        <v>0.68</v>
      </c>
      <c r="L607" s="230"/>
      <c r="M607" s="230"/>
      <c r="N607" s="230"/>
      <c r="O607" s="230"/>
      <c r="P607" s="230"/>
      <c r="Q607" s="230"/>
      <c r="R607" s="233"/>
      <c r="T607" s="235"/>
      <c r="U607" s="230"/>
      <c r="V607" s="230"/>
      <c r="W607" s="230"/>
      <c r="X607" s="230"/>
      <c r="Y607" s="230"/>
      <c r="Z607" s="230"/>
      <c r="AA607" s="236"/>
      <c r="AT607" s="237" t="s">
        <v>168</v>
      </c>
      <c r="AU607" s="237" t="s">
        <v>114</v>
      </c>
      <c r="AV607" s="234" t="s">
        <v>165</v>
      </c>
      <c r="AW607" s="234" t="s">
        <v>33</v>
      </c>
      <c r="AX607" s="234" t="s">
        <v>83</v>
      </c>
      <c r="AY607" s="237" t="s">
        <v>160</v>
      </c>
    </row>
    <row r="608" spans="2:65" s="126" customFormat="1" ht="28.95" customHeight="1">
      <c r="B608" s="127"/>
      <c r="C608" s="383" t="s">
        <v>336</v>
      </c>
      <c r="D608" s="383" t="s">
        <v>161</v>
      </c>
      <c r="E608" s="384" t="s">
        <v>927</v>
      </c>
      <c r="F608" s="385" t="s">
        <v>928</v>
      </c>
      <c r="G608" s="385"/>
      <c r="H608" s="385"/>
      <c r="I608" s="385"/>
      <c r="J608" s="386" t="s">
        <v>164</v>
      </c>
      <c r="K608" s="387">
        <v>2.88</v>
      </c>
      <c r="L608" s="317">
        <v>0</v>
      </c>
      <c r="M608" s="317"/>
      <c r="N608" s="318">
        <f>ROUND(L608*K608,2)</f>
        <v>0</v>
      </c>
      <c r="O608" s="318"/>
      <c r="P608" s="318"/>
      <c r="Q608" s="318"/>
      <c r="R608" s="130"/>
      <c r="T608" s="207" t="s">
        <v>5</v>
      </c>
      <c r="U608" s="208" t="s">
        <v>40</v>
      </c>
      <c r="V608" s="128"/>
      <c r="W608" s="209">
        <f>V608*K608</f>
        <v>0</v>
      </c>
      <c r="X608" s="209">
        <v>0.00632</v>
      </c>
      <c r="Y608" s="209">
        <f>X608*K608</f>
        <v>0.0182016</v>
      </c>
      <c r="Z608" s="209">
        <v>0</v>
      </c>
      <c r="AA608" s="210">
        <f>Z608*K608</f>
        <v>0</v>
      </c>
      <c r="AR608" s="117" t="s">
        <v>165</v>
      </c>
      <c r="AT608" s="117" t="s">
        <v>161</v>
      </c>
      <c r="AU608" s="117" t="s">
        <v>114</v>
      </c>
      <c r="AY608" s="117" t="s">
        <v>160</v>
      </c>
      <c r="BE608" s="174">
        <f>IF(U608="základní",N608,0)</f>
        <v>0</v>
      </c>
      <c r="BF608" s="174">
        <f>IF(U608="snížená",N608,0)</f>
        <v>0</v>
      </c>
      <c r="BG608" s="174">
        <f>IF(U608="zákl. přenesená",N608,0)</f>
        <v>0</v>
      </c>
      <c r="BH608" s="174">
        <f>IF(U608="sníž. přenesená",N608,0)</f>
        <v>0</v>
      </c>
      <c r="BI608" s="174">
        <f>IF(U608="nulová",N608,0)</f>
        <v>0</v>
      </c>
      <c r="BJ608" s="117" t="s">
        <v>83</v>
      </c>
      <c r="BK608" s="174">
        <f>ROUND(L608*K608,2)</f>
        <v>0</v>
      </c>
      <c r="BL608" s="117" t="s">
        <v>165</v>
      </c>
      <c r="BM608" s="117" t="s">
        <v>1329</v>
      </c>
    </row>
    <row r="609" spans="2:51" s="216" customFormat="1" ht="20.5" customHeight="1">
      <c r="B609" s="211"/>
      <c r="C609" s="388"/>
      <c r="D609" s="388"/>
      <c r="E609" s="389" t="s">
        <v>5</v>
      </c>
      <c r="F609" s="390" t="s">
        <v>191</v>
      </c>
      <c r="G609" s="391"/>
      <c r="H609" s="391"/>
      <c r="I609" s="391"/>
      <c r="J609" s="388"/>
      <c r="K609" s="392" t="s">
        <v>5</v>
      </c>
      <c r="L609" s="212"/>
      <c r="M609" s="212"/>
      <c r="N609" s="212"/>
      <c r="O609" s="212"/>
      <c r="P609" s="212"/>
      <c r="Q609" s="212"/>
      <c r="R609" s="215"/>
      <c r="T609" s="217"/>
      <c r="U609" s="212"/>
      <c r="V609" s="212"/>
      <c r="W609" s="212"/>
      <c r="X609" s="212"/>
      <c r="Y609" s="212"/>
      <c r="Z609" s="212"/>
      <c r="AA609" s="218"/>
      <c r="AT609" s="219" t="s">
        <v>168</v>
      </c>
      <c r="AU609" s="219" t="s">
        <v>114</v>
      </c>
      <c r="AV609" s="216" t="s">
        <v>83</v>
      </c>
      <c r="AW609" s="216" t="s">
        <v>33</v>
      </c>
      <c r="AX609" s="216" t="s">
        <v>75</v>
      </c>
      <c r="AY609" s="219" t="s">
        <v>160</v>
      </c>
    </row>
    <row r="610" spans="2:51" s="216" customFormat="1" ht="20.5" customHeight="1">
      <c r="B610" s="211"/>
      <c r="C610" s="388"/>
      <c r="D610" s="388"/>
      <c r="E610" s="389" t="s">
        <v>5</v>
      </c>
      <c r="F610" s="393" t="s">
        <v>1325</v>
      </c>
      <c r="G610" s="394"/>
      <c r="H610" s="394"/>
      <c r="I610" s="394"/>
      <c r="J610" s="388"/>
      <c r="K610" s="392" t="s">
        <v>5</v>
      </c>
      <c r="L610" s="212"/>
      <c r="M610" s="212"/>
      <c r="N610" s="212"/>
      <c r="O610" s="212"/>
      <c r="P610" s="212"/>
      <c r="Q610" s="212"/>
      <c r="R610" s="215"/>
      <c r="T610" s="217"/>
      <c r="U610" s="212"/>
      <c r="V610" s="212"/>
      <c r="W610" s="212"/>
      <c r="X610" s="212"/>
      <c r="Y610" s="212"/>
      <c r="Z610" s="212"/>
      <c r="AA610" s="218"/>
      <c r="AT610" s="219" t="s">
        <v>168</v>
      </c>
      <c r="AU610" s="219" t="s">
        <v>114</v>
      </c>
      <c r="AV610" s="216" t="s">
        <v>83</v>
      </c>
      <c r="AW610" s="216" t="s">
        <v>33</v>
      </c>
      <c r="AX610" s="216" t="s">
        <v>75</v>
      </c>
      <c r="AY610" s="219" t="s">
        <v>160</v>
      </c>
    </row>
    <row r="611" spans="2:51" s="225" customFormat="1" ht="20.5" customHeight="1">
      <c r="B611" s="220"/>
      <c r="C611" s="395"/>
      <c r="D611" s="395"/>
      <c r="E611" s="396" t="s">
        <v>5</v>
      </c>
      <c r="F611" s="397" t="s">
        <v>1330</v>
      </c>
      <c r="G611" s="398"/>
      <c r="H611" s="398"/>
      <c r="I611" s="398"/>
      <c r="J611" s="395"/>
      <c r="K611" s="399">
        <v>1.76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43" customFormat="1" ht="20.5" customHeight="1">
      <c r="B612" s="238"/>
      <c r="C612" s="405"/>
      <c r="D612" s="405"/>
      <c r="E612" s="406" t="s">
        <v>5</v>
      </c>
      <c r="F612" s="407" t="s">
        <v>197</v>
      </c>
      <c r="G612" s="408"/>
      <c r="H612" s="408"/>
      <c r="I612" s="408"/>
      <c r="J612" s="405"/>
      <c r="K612" s="409">
        <v>1.76</v>
      </c>
      <c r="L612" s="239"/>
      <c r="M612" s="239"/>
      <c r="N612" s="239"/>
      <c r="O612" s="239"/>
      <c r="P612" s="239"/>
      <c r="Q612" s="239"/>
      <c r="R612" s="242"/>
      <c r="T612" s="244"/>
      <c r="U612" s="239"/>
      <c r="V612" s="239"/>
      <c r="W612" s="239"/>
      <c r="X612" s="239"/>
      <c r="Y612" s="239"/>
      <c r="Z612" s="239"/>
      <c r="AA612" s="245"/>
      <c r="AT612" s="246" t="s">
        <v>168</v>
      </c>
      <c r="AU612" s="246" t="s">
        <v>114</v>
      </c>
      <c r="AV612" s="243" t="s">
        <v>175</v>
      </c>
      <c r="AW612" s="243" t="s">
        <v>33</v>
      </c>
      <c r="AX612" s="243" t="s">
        <v>75</v>
      </c>
      <c r="AY612" s="246" t="s">
        <v>160</v>
      </c>
    </row>
    <row r="613" spans="2:51" s="216" customFormat="1" ht="20.5" customHeight="1">
      <c r="B613" s="211"/>
      <c r="C613" s="388"/>
      <c r="D613" s="388"/>
      <c r="E613" s="389" t="s">
        <v>5</v>
      </c>
      <c r="F613" s="393" t="s">
        <v>1327</v>
      </c>
      <c r="G613" s="394"/>
      <c r="H613" s="394"/>
      <c r="I613" s="394"/>
      <c r="J613" s="388"/>
      <c r="K613" s="392" t="s">
        <v>5</v>
      </c>
      <c r="L613" s="212"/>
      <c r="M613" s="212"/>
      <c r="N613" s="212"/>
      <c r="O613" s="212"/>
      <c r="P613" s="212"/>
      <c r="Q613" s="212"/>
      <c r="R613" s="215"/>
      <c r="T613" s="217"/>
      <c r="U613" s="212"/>
      <c r="V613" s="212"/>
      <c r="W613" s="212"/>
      <c r="X613" s="212"/>
      <c r="Y613" s="212"/>
      <c r="Z613" s="212"/>
      <c r="AA613" s="218"/>
      <c r="AT613" s="219" t="s">
        <v>168</v>
      </c>
      <c r="AU613" s="219" t="s">
        <v>114</v>
      </c>
      <c r="AV613" s="216" t="s">
        <v>83</v>
      </c>
      <c r="AW613" s="216" t="s">
        <v>33</v>
      </c>
      <c r="AX613" s="216" t="s">
        <v>75</v>
      </c>
      <c r="AY613" s="219" t="s">
        <v>160</v>
      </c>
    </row>
    <row r="614" spans="2:51" s="225" customFormat="1" ht="20.5" customHeight="1">
      <c r="B614" s="220"/>
      <c r="C614" s="395"/>
      <c r="D614" s="395"/>
      <c r="E614" s="396" t="s">
        <v>5</v>
      </c>
      <c r="F614" s="397" t="s">
        <v>1331</v>
      </c>
      <c r="G614" s="398"/>
      <c r="H614" s="398"/>
      <c r="I614" s="398"/>
      <c r="J614" s="395"/>
      <c r="K614" s="399">
        <v>1.12</v>
      </c>
      <c r="L614" s="221"/>
      <c r="M614" s="221"/>
      <c r="N614" s="221"/>
      <c r="O614" s="221"/>
      <c r="P614" s="221"/>
      <c r="Q614" s="221"/>
      <c r="R614" s="224"/>
      <c r="T614" s="226"/>
      <c r="U614" s="221"/>
      <c r="V614" s="221"/>
      <c r="W614" s="221"/>
      <c r="X614" s="221"/>
      <c r="Y614" s="221"/>
      <c r="Z614" s="221"/>
      <c r="AA614" s="227"/>
      <c r="AT614" s="228" t="s">
        <v>168</v>
      </c>
      <c r="AU614" s="228" t="s">
        <v>114</v>
      </c>
      <c r="AV614" s="225" t="s">
        <v>114</v>
      </c>
      <c r="AW614" s="225" t="s">
        <v>33</v>
      </c>
      <c r="AX614" s="225" t="s">
        <v>75</v>
      </c>
      <c r="AY614" s="228" t="s">
        <v>160</v>
      </c>
    </row>
    <row r="615" spans="2:51" s="243" customFormat="1" ht="20.5" customHeight="1">
      <c r="B615" s="238"/>
      <c r="C615" s="405"/>
      <c r="D615" s="405"/>
      <c r="E615" s="406" t="s">
        <v>5</v>
      </c>
      <c r="F615" s="407" t="s">
        <v>197</v>
      </c>
      <c r="G615" s="408"/>
      <c r="H615" s="408"/>
      <c r="I615" s="408"/>
      <c r="J615" s="405"/>
      <c r="K615" s="409">
        <v>1.12</v>
      </c>
      <c r="L615" s="239"/>
      <c r="M615" s="239"/>
      <c r="N615" s="239"/>
      <c r="O615" s="239"/>
      <c r="P615" s="239"/>
      <c r="Q615" s="239"/>
      <c r="R615" s="242"/>
      <c r="T615" s="244"/>
      <c r="U615" s="239"/>
      <c r="V615" s="239"/>
      <c r="W615" s="239"/>
      <c r="X615" s="239"/>
      <c r="Y615" s="239"/>
      <c r="Z615" s="239"/>
      <c r="AA615" s="245"/>
      <c r="AT615" s="246" t="s">
        <v>168</v>
      </c>
      <c r="AU615" s="246" t="s">
        <v>114</v>
      </c>
      <c r="AV615" s="243" t="s">
        <v>175</v>
      </c>
      <c r="AW615" s="243" t="s">
        <v>33</v>
      </c>
      <c r="AX615" s="243" t="s">
        <v>75</v>
      </c>
      <c r="AY615" s="246" t="s">
        <v>160</v>
      </c>
    </row>
    <row r="616" spans="2:51" s="234" customFormat="1" ht="20.5" customHeight="1">
      <c r="B616" s="229"/>
      <c r="C616" s="400"/>
      <c r="D616" s="400"/>
      <c r="E616" s="401" t="s">
        <v>5</v>
      </c>
      <c r="F616" s="402" t="s">
        <v>170</v>
      </c>
      <c r="G616" s="403"/>
      <c r="H616" s="403"/>
      <c r="I616" s="403"/>
      <c r="J616" s="400"/>
      <c r="K616" s="404">
        <v>2.88</v>
      </c>
      <c r="L616" s="230"/>
      <c r="M616" s="230"/>
      <c r="N616" s="230"/>
      <c r="O616" s="230"/>
      <c r="P616" s="230"/>
      <c r="Q616" s="230"/>
      <c r="R616" s="233"/>
      <c r="T616" s="235"/>
      <c r="U616" s="230"/>
      <c r="V616" s="230"/>
      <c r="W616" s="230"/>
      <c r="X616" s="230"/>
      <c r="Y616" s="230"/>
      <c r="Z616" s="230"/>
      <c r="AA616" s="236"/>
      <c r="AT616" s="237" t="s">
        <v>168</v>
      </c>
      <c r="AU616" s="237" t="s">
        <v>114</v>
      </c>
      <c r="AV616" s="234" t="s">
        <v>165</v>
      </c>
      <c r="AW616" s="234" t="s">
        <v>33</v>
      </c>
      <c r="AX616" s="234" t="s">
        <v>83</v>
      </c>
      <c r="AY616" s="237" t="s">
        <v>160</v>
      </c>
    </row>
    <row r="617" spans="2:63" s="195" customFormat="1" ht="29.85" customHeight="1">
      <c r="B617" s="191"/>
      <c r="C617" s="417"/>
      <c r="D617" s="418" t="s">
        <v>130</v>
      </c>
      <c r="E617" s="418"/>
      <c r="F617" s="418"/>
      <c r="G617" s="418"/>
      <c r="H617" s="418"/>
      <c r="I617" s="418"/>
      <c r="J617" s="418"/>
      <c r="K617" s="418"/>
      <c r="L617" s="202"/>
      <c r="M617" s="202"/>
      <c r="N617" s="313">
        <f>BK617</f>
        <v>0</v>
      </c>
      <c r="O617" s="314"/>
      <c r="P617" s="314"/>
      <c r="Q617" s="314"/>
      <c r="R617" s="194"/>
      <c r="T617" s="196"/>
      <c r="U617" s="192"/>
      <c r="V617" s="192"/>
      <c r="W617" s="197">
        <f>SUM(W618:W809)</f>
        <v>0</v>
      </c>
      <c r="X617" s="192"/>
      <c r="Y617" s="197">
        <f>SUM(Y618:Y809)</f>
        <v>51.0375299</v>
      </c>
      <c r="Z617" s="192"/>
      <c r="AA617" s="198">
        <f>SUM(AA618:AA809)</f>
        <v>0</v>
      </c>
      <c r="AR617" s="199" t="s">
        <v>83</v>
      </c>
      <c r="AT617" s="200" t="s">
        <v>74</v>
      </c>
      <c r="AU617" s="200" t="s">
        <v>83</v>
      </c>
      <c r="AY617" s="199" t="s">
        <v>160</v>
      </c>
      <c r="BK617" s="201">
        <f>SUM(BK618:BK809)</f>
        <v>0</v>
      </c>
    </row>
    <row r="618" spans="2:65" s="126" customFormat="1" ht="28.95" customHeight="1">
      <c r="B618" s="127"/>
      <c r="C618" s="383" t="s">
        <v>342</v>
      </c>
      <c r="D618" s="383" t="s">
        <v>161</v>
      </c>
      <c r="E618" s="384" t="s">
        <v>945</v>
      </c>
      <c r="F618" s="385" t="s">
        <v>946</v>
      </c>
      <c r="G618" s="385"/>
      <c r="H618" s="385"/>
      <c r="I618" s="385"/>
      <c r="J618" s="386" t="s">
        <v>363</v>
      </c>
      <c r="K618" s="387">
        <v>9</v>
      </c>
      <c r="L618" s="317">
        <v>0</v>
      </c>
      <c r="M618" s="317"/>
      <c r="N618" s="318">
        <f>ROUND(L618*K618,2)</f>
        <v>0</v>
      </c>
      <c r="O618" s="318"/>
      <c r="P618" s="318"/>
      <c r="Q618" s="318"/>
      <c r="R618" s="130"/>
      <c r="T618" s="207" t="s">
        <v>5</v>
      </c>
      <c r="U618" s="208" t="s">
        <v>40</v>
      </c>
      <c r="V618" s="128"/>
      <c r="W618" s="209">
        <f>V618*K618</f>
        <v>0</v>
      </c>
      <c r="X618" s="209">
        <v>0.06864</v>
      </c>
      <c r="Y618" s="209">
        <f>X618*K618</f>
        <v>0.6177600000000001</v>
      </c>
      <c r="Z618" s="209">
        <v>0</v>
      </c>
      <c r="AA618" s="210">
        <f>Z618*K618</f>
        <v>0</v>
      </c>
      <c r="AR618" s="117" t="s">
        <v>165</v>
      </c>
      <c r="AT618" s="117" t="s">
        <v>161</v>
      </c>
      <c r="AU618" s="117" t="s">
        <v>114</v>
      </c>
      <c r="AY618" s="117" t="s">
        <v>160</v>
      </c>
      <c r="BE618" s="174">
        <f>IF(U618="základní",N618,0)</f>
        <v>0</v>
      </c>
      <c r="BF618" s="174">
        <f>IF(U618="snížená",N618,0)</f>
        <v>0</v>
      </c>
      <c r="BG618" s="174">
        <f>IF(U618="zákl. přenesená",N618,0)</f>
        <v>0</v>
      </c>
      <c r="BH618" s="174">
        <f>IF(U618="sníž. přenesená",N618,0)</f>
        <v>0</v>
      </c>
      <c r="BI618" s="174">
        <f>IF(U618="nulová",N618,0)</f>
        <v>0</v>
      </c>
      <c r="BJ618" s="117" t="s">
        <v>83</v>
      </c>
      <c r="BK618" s="174">
        <f>ROUND(L618*K618,2)</f>
        <v>0</v>
      </c>
      <c r="BL618" s="117" t="s">
        <v>165</v>
      </c>
      <c r="BM618" s="117" t="s">
        <v>1332</v>
      </c>
    </row>
    <row r="619" spans="2:51" s="216" customFormat="1" ht="28.95" customHeight="1">
      <c r="B619" s="211"/>
      <c r="C619" s="388"/>
      <c r="D619" s="388"/>
      <c r="E619" s="389" t="s">
        <v>5</v>
      </c>
      <c r="F619" s="390" t="s">
        <v>948</v>
      </c>
      <c r="G619" s="391"/>
      <c r="H619" s="391"/>
      <c r="I619" s="391"/>
      <c r="J619" s="388"/>
      <c r="K619" s="392" t="s">
        <v>5</v>
      </c>
      <c r="L619" s="212"/>
      <c r="M619" s="212"/>
      <c r="N619" s="212"/>
      <c r="O619" s="212"/>
      <c r="P619" s="212"/>
      <c r="Q619" s="212"/>
      <c r="R619" s="215"/>
      <c r="T619" s="217"/>
      <c r="U619" s="212"/>
      <c r="V619" s="212"/>
      <c r="W619" s="212"/>
      <c r="X619" s="212"/>
      <c r="Y619" s="212"/>
      <c r="Z619" s="212"/>
      <c r="AA619" s="218"/>
      <c r="AT619" s="219" t="s">
        <v>168</v>
      </c>
      <c r="AU619" s="219" t="s">
        <v>114</v>
      </c>
      <c r="AV619" s="216" t="s">
        <v>83</v>
      </c>
      <c r="AW619" s="216" t="s">
        <v>33</v>
      </c>
      <c r="AX619" s="216" t="s">
        <v>75</v>
      </c>
      <c r="AY619" s="219" t="s">
        <v>160</v>
      </c>
    </row>
    <row r="620" spans="2:51" s="225" customFormat="1" ht="20.5" customHeight="1">
      <c r="B620" s="220"/>
      <c r="C620" s="395"/>
      <c r="D620" s="395"/>
      <c r="E620" s="396" t="s">
        <v>5</v>
      </c>
      <c r="F620" s="397" t="s">
        <v>218</v>
      </c>
      <c r="G620" s="398"/>
      <c r="H620" s="398"/>
      <c r="I620" s="398"/>
      <c r="J620" s="395"/>
      <c r="K620" s="399">
        <v>9</v>
      </c>
      <c r="L620" s="221"/>
      <c r="M620" s="221"/>
      <c r="N620" s="221"/>
      <c r="O620" s="221"/>
      <c r="P620" s="221"/>
      <c r="Q620" s="221"/>
      <c r="R620" s="224"/>
      <c r="T620" s="226"/>
      <c r="U620" s="221"/>
      <c r="V620" s="221"/>
      <c r="W620" s="221"/>
      <c r="X620" s="221"/>
      <c r="Y620" s="221"/>
      <c r="Z620" s="221"/>
      <c r="AA620" s="227"/>
      <c r="AT620" s="228" t="s">
        <v>168</v>
      </c>
      <c r="AU620" s="228" t="s">
        <v>114</v>
      </c>
      <c r="AV620" s="225" t="s">
        <v>114</v>
      </c>
      <c r="AW620" s="225" t="s">
        <v>33</v>
      </c>
      <c r="AX620" s="225" t="s">
        <v>75</v>
      </c>
      <c r="AY620" s="228" t="s">
        <v>160</v>
      </c>
    </row>
    <row r="621" spans="2:51" s="234" customFormat="1" ht="20.5" customHeight="1">
      <c r="B621" s="229"/>
      <c r="C621" s="400"/>
      <c r="D621" s="400"/>
      <c r="E621" s="401" t="s">
        <v>5</v>
      </c>
      <c r="F621" s="402" t="s">
        <v>170</v>
      </c>
      <c r="G621" s="403"/>
      <c r="H621" s="403"/>
      <c r="I621" s="403"/>
      <c r="J621" s="400"/>
      <c r="K621" s="404">
        <v>9</v>
      </c>
      <c r="L621" s="230"/>
      <c r="M621" s="230"/>
      <c r="N621" s="230"/>
      <c r="O621" s="230"/>
      <c r="P621" s="230"/>
      <c r="Q621" s="230"/>
      <c r="R621" s="233"/>
      <c r="T621" s="235"/>
      <c r="U621" s="230"/>
      <c r="V621" s="230"/>
      <c r="W621" s="230"/>
      <c r="X621" s="230"/>
      <c r="Y621" s="230"/>
      <c r="Z621" s="230"/>
      <c r="AA621" s="236"/>
      <c r="AT621" s="237" t="s">
        <v>168</v>
      </c>
      <c r="AU621" s="237" t="s">
        <v>114</v>
      </c>
      <c r="AV621" s="234" t="s">
        <v>165</v>
      </c>
      <c r="AW621" s="234" t="s">
        <v>33</v>
      </c>
      <c r="AX621" s="234" t="s">
        <v>83</v>
      </c>
      <c r="AY621" s="237" t="s">
        <v>160</v>
      </c>
    </row>
    <row r="622" spans="2:65" s="126" customFormat="1" ht="40.15" customHeight="1">
      <c r="B622" s="127"/>
      <c r="C622" s="383" t="s">
        <v>350</v>
      </c>
      <c r="D622" s="383" t="s">
        <v>161</v>
      </c>
      <c r="E622" s="384" t="s">
        <v>949</v>
      </c>
      <c r="F622" s="385" t="s">
        <v>950</v>
      </c>
      <c r="G622" s="385"/>
      <c r="H622" s="385"/>
      <c r="I622" s="385"/>
      <c r="J622" s="386" t="s">
        <v>178</v>
      </c>
      <c r="K622" s="387">
        <v>18.62</v>
      </c>
      <c r="L622" s="317">
        <v>0</v>
      </c>
      <c r="M622" s="317"/>
      <c r="N622" s="318">
        <f>ROUND(L622*K622,2)</f>
        <v>0</v>
      </c>
      <c r="O622" s="318"/>
      <c r="P622" s="318"/>
      <c r="Q622" s="318"/>
      <c r="R622" s="130"/>
      <c r="T622" s="207" t="s">
        <v>5</v>
      </c>
      <c r="U622" s="208" t="s">
        <v>40</v>
      </c>
      <c r="V622" s="128"/>
      <c r="W622" s="209">
        <f>V622*K622</f>
        <v>0</v>
      </c>
      <c r="X622" s="209">
        <v>1E-05</v>
      </c>
      <c r="Y622" s="209">
        <f>X622*K622</f>
        <v>0.00018620000000000003</v>
      </c>
      <c r="Z622" s="209">
        <v>0</v>
      </c>
      <c r="AA622" s="210">
        <f>Z622*K622</f>
        <v>0</v>
      </c>
      <c r="AR622" s="117" t="s">
        <v>165</v>
      </c>
      <c r="AT622" s="117" t="s">
        <v>161</v>
      </c>
      <c r="AU622" s="117" t="s">
        <v>114</v>
      </c>
      <c r="AY622" s="117" t="s">
        <v>160</v>
      </c>
      <c r="BE622" s="174">
        <f>IF(U622="základní",N622,0)</f>
        <v>0</v>
      </c>
      <c r="BF622" s="174">
        <f>IF(U622="snížená",N622,0)</f>
        <v>0</v>
      </c>
      <c r="BG622" s="174">
        <f>IF(U622="zákl. přenesená",N622,0)</f>
        <v>0</v>
      </c>
      <c r="BH622" s="174">
        <f>IF(U622="sníž. přenesená",N622,0)</f>
        <v>0</v>
      </c>
      <c r="BI622" s="174">
        <f>IF(U622="nulová",N622,0)</f>
        <v>0</v>
      </c>
      <c r="BJ622" s="117" t="s">
        <v>83</v>
      </c>
      <c r="BK622" s="174">
        <f>ROUND(L622*K622,2)</f>
        <v>0</v>
      </c>
      <c r="BL622" s="117" t="s">
        <v>165</v>
      </c>
      <c r="BM622" s="117" t="s">
        <v>1333</v>
      </c>
    </row>
    <row r="623" spans="2:51" s="216" customFormat="1" ht="20.5" customHeight="1">
      <c r="B623" s="211"/>
      <c r="C623" s="388"/>
      <c r="D623" s="388"/>
      <c r="E623" s="389" t="s">
        <v>5</v>
      </c>
      <c r="F623" s="390" t="s">
        <v>952</v>
      </c>
      <c r="G623" s="391"/>
      <c r="H623" s="391"/>
      <c r="I623" s="391"/>
      <c r="J623" s="388"/>
      <c r="K623" s="392" t="s">
        <v>5</v>
      </c>
      <c r="L623" s="212"/>
      <c r="M623" s="212"/>
      <c r="N623" s="212"/>
      <c r="O623" s="212"/>
      <c r="P623" s="212"/>
      <c r="Q623" s="212"/>
      <c r="R623" s="215"/>
      <c r="T623" s="217"/>
      <c r="U623" s="212"/>
      <c r="V623" s="212"/>
      <c r="W623" s="212"/>
      <c r="X623" s="212"/>
      <c r="Y623" s="212"/>
      <c r="Z623" s="212"/>
      <c r="AA623" s="218"/>
      <c r="AT623" s="219" t="s">
        <v>168</v>
      </c>
      <c r="AU623" s="219" t="s">
        <v>114</v>
      </c>
      <c r="AV623" s="216" t="s">
        <v>83</v>
      </c>
      <c r="AW623" s="216" t="s">
        <v>33</v>
      </c>
      <c r="AX623" s="216" t="s">
        <v>75</v>
      </c>
      <c r="AY623" s="219" t="s">
        <v>160</v>
      </c>
    </row>
    <row r="624" spans="2:51" s="225" customFormat="1" ht="28.95" customHeight="1">
      <c r="B624" s="220"/>
      <c r="C624" s="395"/>
      <c r="D624" s="395"/>
      <c r="E624" s="396" t="s">
        <v>5</v>
      </c>
      <c r="F624" s="397" t="s">
        <v>1334</v>
      </c>
      <c r="G624" s="398"/>
      <c r="H624" s="398"/>
      <c r="I624" s="398"/>
      <c r="J624" s="395"/>
      <c r="K624" s="399">
        <v>18.62</v>
      </c>
      <c r="L624" s="221"/>
      <c r="M624" s="221"/>
      <c r="N624" s="221"/>
      <c r="O624" s="221"/>
      <c r="P624" s="221"/>
      <c r="Q624" s="221"/>
      <c r="R624" s="224"/>
      <c r="T624" s="226"/>
      <c r="U624" s="221"/>
      <c r="V624" s="221"/>
      <c r="W624" s="221"/>
      <c r="X624" s="221"/>
      <c r="Y624" s="221"/>
      <c r="Z624" s="221"/>
      <c r="AA624" s="227"/>
      <c r="AT624" s="228" t="s">
        <v>168</v>
      </c>
      <c r="AU624" s="228" t="s">
        <v>114</v>
      </c>
      <c r="AV624" s="225" t="s">
        <v>114</v>
      </c>
      <c r="AW624" s="225" t="s">
        <v>33</v>
      </c>
      <c r="AX624" s="225" t="s">
        <v>75</v>
      </c>
      <c r="AY624" s="228" t="s">
        <v>160</v>
      </c>
    </row>
    <row r="625" spans="2:51" s="234" customFormat="1" ht="20.5" customHeight="1">
      <c r="B625" s="229"/>
      <c r="C625" s="400"/>
      <c r="D625" s="400"/>
      <c r="E625" s="401" t="s">
        <v>5</v>
      </c>
      <c r="F625" s="402" t="s">
        <v>170</v>
      </c>
      <c r="G625" s="403"/>
      <c r="H625" s="403"/>
      <c r="I625" s="403"/>
      <c r="J625" s="400"/>
      <c r="K625" s="404">
        <v>18.62</v>
      </c>
      <c r="L625" s="230"/>
      <c r="M625" s="230"/>
      <c r="N625" s="230"/>
      <c r="O625" s="230"/>
      <c r="P625" s="230"/>
      <c r="Q625" s="230"/>
      <c r="R625" s="233"/>
      <c r="T625" s="235"/>
      <c r="U625" s="230"/>
      <c r="V625" s="230"/>
      <c r="W625" s="230"/>
      <c r="X625" s="230"/>
      <c r="Y625" s="230"/>
      <c r="Z625" s="230"/>
      <c r="AA625" s="236"/>
      <c r="AT625" s="237" t="s">
        <v>168</v>
      </c>
      <c r="AU625" s="237" t="s">
        <v>114</v>
      </c>
      <c r="AV625" s="234" t="s">
        <v>165</v>
      </c>
      <c r="AW625" s="234" t="s">
        <v>33</v>
      </c>
      <c r="AX625" s="234" t="s">
        <v>83</v>
      </c>
      <c r="AY625" s="237" t="s">
        <v>160</v>
      </c>
    </row>
    <row r="626" spans="2:65" s="126" customFormat="1" ht="28.95" customHeight="1">
      <c r="B626" s="127"/>
      <c r="C626" s="412" t="s">
        <v>356</v>
      </c>
      <c r="D626" s="412" t="s">
        <v>237</v>
      </c>
      <c r="E626" s="413" t="s">
        <v>1335</v>
      </c>
      <c r="F626" s="414" t="s">
        <v>1336</v>
      </c>
      <c r="G626" s="414"/>
      <c r="H626" s="414"/>
      <c r="I626" s="414"/>
      <c r="J626" s="415" t="s">
        <v>363</v>
      </c>
      <c r="K626" s="416">
        <v>19.551</v>
      </c>
      <c r="L626" s="323">
        <v>0</v>
      </c>
      <c r="M626" s="323"/>
      <c r="N626" s="324">
        <f>ROUND(L626*K626,2)</f>
        <v>0</v>
      </c>
      <c r="O626" s="318"/>
      <c r="P626" s="318"/>
      <c r="Q626" s="318"/>
      <c r="R626" s="130"/>
      <c r="T626" s="207" t="s">
        <v>5</v>
      </c>
      <c r="U626" s="208" t="s">
        <v>40</v>
      </c>
      <c r="V626" s="128"/>
      <c r="W626" s="209">
        <f>V626*K626</f>
        <v>0</v>
      </c>
      <c r="X626" s="209">
        <v>0.0029</v>
      </c>
      <c r="Y626" s="209">
        <f>X626*K626</f>
        <v>0.05669789999999999</v>
      </c>
      <c r="Z626" s="209">
        <v>0</v>
      </c>
      <c r="AA626" s="210">
        <f>Z626*K626</f>
        <v>0</v>
      </c>
      <c r="AR626" s="117" t="s">
        <v>213</v>
      </c>
      <c r="AT626" s="117" t="s">
        <v>237</v>
      </c>
      <c r="AU626" s="117" t="s">
        <v>114</v>
      </c>
      <c r="AY626" s="117" t="s">
        <v>160</v>
      </c>
      <c r="BE626" s="174">
        <f>IF(U626="základní",N626,0)</f>
        <v>0</v>
      </c>
      <c r="BF626" s="174">
        <f>IF(U626="snížená",N626,0)</f>
        <v>0</v>
      </c>
      <c r="BG626" s="174">
        <f>IF(U626="zákl. přenesená",N626,0)</f>
        <v>0</v>
      </c>
      <c r="BH626" s="174">
        <f>IF(U626="sníž. přenesená",N626,0)</f>
        <v>0</v>
      </c>
      <c r="BI626" s="174">
        <f>IF(U626="nulová",N626,0)</f>
        <v>0</v>
      </c>
      <c r="BJ626" s="117" t="s">
        <v>83</v>
      </c>
      <c r="BK626" s="174">
        <f>ROUND(L626*K626,2)</f>
        <v>0</v>
      </c>
      <c r="BL626" s="117" t="s">
        <v>165</v>
      </c>
      <c r="BM626" s="117" t="s">
        <v>1337</v>
      </c>
    </row>
    <row r="627" spans="2:51" s="216" customFormat="1" ht="20.5" customHeight="1">
      <c r="B627" s="211"/>
      <c r="C627" s="388"/>
      <c r="D627" s="388"/>
      <c r="E627" s="389" t="s">
        <v>5</v>
      </c>
      <c r="F627" s="390" t="s">
        <v>952</v>
      </c>
      <c r="G627" s="391"/>
      <c r="H627" s="391"/>
      <c r="I627" s="391"/>
      <c r="J627" s="388"/>
      <c r="K627" s="392" t="s">
        <v>5</v>
      </c>
      <c r="L627" s="212"/>
      <c r="M627" s="212"/>
      <c r="N627" s="212"/>
      <c r="O627" s="212"/>
      <c r="P627" s="212"/>
      <c r="Q627" s="212"/>
      <c r="R627" s="215"/>
      <c r="T627" s="217"/>
      <c r="U627" s="212"/>
      <c r="V627" s="212"/>
      <c r="W627" s="212"/>
      <c r="X627" s="212"/>
      <c r="Y627" s="212"/>
      <c r="Z627" s="212"/>
      <c r="AA627" s="218"/>
      <c r="AT627" s="219" t="s">
        <v>168</v>
      </c>
      <c r="AU627" s="219" t="s">
        <v>114</v>
      </c>
      <c r="AV627" s="216" t="s">
        <v>83</v>
      </c>
      <c r="AW627" s="216" t="s">
        <v>33</v>
      </c>
      <c r="AX627" s="216" t="s">
        <v>75</v>
      </c>
      <c r="AY627" s="219" t="s">
        <v>160</v>
      </c>
    </row>
    <row r="628" spans="2:51" s="225" customFormat="1" ht="28.95" customHeight="1">
      <c r="B628" s="220"/>
      <c r="C628" s="395"/>
      <c r="D628" s="395"/>
      <c r="E628" s="396" t="s">
        <v>5</v>
      </c>
      <c r="F628" s="397" t="s">
        <v>1338</v>
      </c>
      <c r="G628" s="398"/>
      <c r="H628" s="398"/>
      <c r="I628" s="398"/>
      <c r="J628" s="395"/>
      <c r="K628" s="399">
        <v>19.551</v>
      </c>
      <c r="L628" s="221"/>
      <c r="M628" s="221"/>
      <c r="N628" s="221"/>
      <c r="O628" s="221"/>
      <c r="P628" s="221"/>
      <c r="Q628" s="221"/>
      <c r="R628" s="224"/>
      <c r="T628" s="226"/>
      <c r="U628" s="221"/>
      <c r="V628" s="221"/>
      <c r="W628" s="221"/>
      <c r="X628" s="221"/>
      <c r="Y628" s="221"/>
      <c r="Z628" s="221"/>
      <c r="AA628" s="227"/>
      <c r="AT628" s="228" t="s">
        <v>168</v>
      </c>
      <c r="AU628" s="228" t="s">
        <v>114</v>
      </c>
      <c r="AV628" s="225" t="s">
        <v>114</v>
      </c>
      <c r="AW628" s="225" t="s">
        <v>33</v>
      </c>
      <c r="AX628" s="225" t="s">
        <v>75</v>
      </c>
      <c r="AY628" s="228" t="s">
        <v>160</v>
      </c>
    </row>
    <row r="629" spans="2:51" s="234" customFormat="1" ht="20.5" customHeight="1">
      <c r="B629" s="229"/>
      <c r="C629" s="400"/>
      <c r="D629" s="400"/>
      <c r="E629" s="401" t="s">
        <v>5</v>
      </c>
      <c r="F629" s="402" t="s">
        <v>170</v>
      </c>
      <c r="G629" s="403"/>
      <c r="H629" s="403"/>
      <c r="I629" s="403"/>
      <c r="J629" s="400"/>
      <c r="K629" s="404">
        <v>19.551</v>
      </c>
      <c r="L629" s="230"/>
      <c r="M629" s="230"/>
      <c r="N629" s="230"/>
      <c r="O629" s="230"/>
      <c r="P629" s="230"/>
      <c r="Q629" s="230"/>
      <c r="R629" s="233"/>
      <c r="T629" s="235"/>
      <c r="U629" s="230"/>
      <c r="V629" s="230"/>
      <c r="W629" s="230"/>
      <c r="X629" s="230"/>
      <c r="Y629" s="230"/>
      <c r="Z629" s="230"/>
      <c r="AA629" s="236"/>
      <c r="AT629" s="237" t="s">
        <v>168</v>
      </c>
      <c r="AU629" s="237" t="s">
        <v>114</v>
      </c>
      <c r="AV629" s="234" t="s">
        <v>165</v>
      </c>
      <c r="AW629" s="234" t="s">
        <v>33</v>
      </c>
      <c r="AX629" s="234" t="s">
        <v>83</v>
      </c>
      <c r="AY629" s="237" t="s">
        <v>160</v>
      </c>
    </row>
    <row r="630" spans="2:65" s="126" customFormat="1" ht="40.15" customHeight="1">
      <c r="B630" s="127"/>
      <c r="C630" s="383" t="s">
        <v>360</v>
      </c>
      <c r="D630" s="383" t="s">
        <v>161</v>
      </c>
      <c r="E630" s="384" t="s">
        <v>1339</v>
      </c>
      <c r="F630" s="385" t="s">
        <v>1340</v>
      </c>
      <c r="G630" s="385"/>
      <c r="H630" s="385"/>
      <c r="I630" s="385"/>
      <c r="J630" s="386" t="s">
        <v>178</v>
      </c>
      <c r="K630" s="387">
        <v>18.62</v>
      </c>
      <c r="L630" s="317">
        <v>0</v>
      </c>
      <c r="M630" s="317"/>
      <c r="N630" s="318">
        <f>ROUND(L630*K630,2)</f>
        <v>0</v>
      </c>
      <c r="O630" s="318"/>
      <c r="P630" s="318"/>
      <c r="Q630" s="318"/>
      <c r="R630" s="130"/>
      <c r="T630" s="207" t="s">
        <v>5</v>
      </c>
      <c r="U630" s="208" t="s">
        <v>40</v>
      </c>
      <c r="V630" s="128"/>
      <c r="W630" s="209">
        <f>V630*K630</f>
        <v>0</v>
      </c>
      <c r="X630" s="209">
        <v>1E-05</v>
      </c>
      <c r="Y630" s="209">
        <f>X630*K630</f>
        <v>0.00018620000000000003</v>
      </c>
      <c r="Z630" s="209">
        <v>0</v>
      </c>
      <c r="AA630" s="210">
        <f>Z630*K630</f>
        <v>0</v>
      </c>
      <c r="AR630" s="117" t="s">
        <v>165</v>
      </c>
      <c r="AT630" s="117" t="s">
        <v>161</v>
      </c>
      <c r="AU630" s="117" t="s">
        <v>114</v>
      </c>
      <c r="AY630" s="117" t="s">
        <v>160</v>
      </c>
      <c r="BE630" s="174">
        <f>IF(U630="základní",N630,0)</f>
        <v>0</v>
      </c>
      <c r="BF630" s="174">
        <f>IF(U630="snížená",N630,0)</f>
        <v>0</v>
      </c>
      <c r="BG630" s="174">
        <f>IF(U630="zákl. přenesená",N630,0)</f>
        <v>0</v>
      </c>
      <c r="BH630" s="174">
        <f>IF(U630="sníž. přenesená",N630,0)</f>
        <v>0</v>
      </c>
      <c r="BI630" s="174">
        <f>IF(U630="nulová",N630,0)</f>
        <v>0</v>
      </c>
      <c r="BJ630" s="117" t="s">
        <v>83</v>
      </c>
      <c r="BK630" s="174">
        <f>ROUND(L630*K630,2)</f>
        <v>0</v>
      </c>
      <c r="BL630" s="117" t="s">
        <v>165</v>
      </c>
      <c r="BM630" s="117" t="s">
        <v>1341</v>
      </c>
    </row>
    <row r="631" spans="2:51" s="216" customFormat="1" ht="20.5" customHeight="1">
      <c r="B631" s="211"/>
      <c r="C631" s="388"/>
      <c r="D631" s="388"/>
      <c r="E631" s="389" t="s">
        <v>5</v>
      </c>
      <c r="F631" s="390" t="s">
        <v>952</v>
      </c>
      <c r="G631" s="391"/>
      <c r="H631" s="391"/>
      <c r="I631" s="391"/>
      <c r="J631" s="388"/>
      <c r="K631" s="392" t="s">
        <v>5</v>
      </c>
      <c r="L631" s="212"/>
      <c r="M631" s="212"/>
      <c r="N631" s="212"/>
      <c r="O631" s="212"/>
      <c r="P631" s="212"/>
      <c r="Q631" s="212"/>
      <c r="R631" s="215"/>
      <c r="T631" s="217"/>
      <c r="U631" s="212"/>
      <c r="V631" s="212"/>
      <c r="W631" s="212"/>
      <c r="X631" s="212"/>
      <c r="Y631" s="212"/>
      <c r="Z631" s="212"/>
      <c r="AA631" s="218"/>
      <c r="AT631" s="219" t="s">
        <v>168</v>
      </c>
      <c r="AU631" s="219" t="s">
        <v>114</v>
      </c>
      <c r="AV631" s="216" t="s">
        <v>83</v>
      </c>
      <c r="AW631" s="216" t="s">
        <v>33</v>
      </c>
      <c r="AX631" s="216" t="s">
        <v>75</v>
      </c>
      <c r="AY631" s="219" t="s">
        <v>160</v>
      </c>
    </row>
    <row r="632" spans="2:51" s="225" customFormat="1" ht="28.95" customHeight="1">
      <c r="B632" s="220"/>
      <c r="C632" s="395"/>
      <c r="D632" s="395"/>
      <c r="E632" s="396" t="s">
        <v>5</v>
      </c>
      <c r="F632" s="397" t="s">
        <v>1334</v>
      </c>
      <c r="G632" s="398"/>
      <c r="H632" s="398"/>
      <c r="I632" s="398"/>
      <c r="J632" s="395"/>
      <c r="K632" s="399">
        <v>18.62</v>
      </c>
      <c r="L632" s="221"/>
      <c r="M632" s="221"/>
      <c r="N632" s="221"/>
      <c r="O632" s="221"/>
      <c r="P632" s="221"/>
      <c r="Q632" s="221"/>
      <c r="R632" s="224"/>
      <c r="T632" s="226"/>
      <c r="U632" s="221"/>
      <c r="V632" s="221"/>
      <c r="W632" s="221"/>
      <c r="X632" s="221"/>
      <c r="Y632" s="221"/>
      <c r="Z632" s="221"/>
      <c r="AA632" s="227"/>
      <c r="AT632" s="228" t="s">
        <v>168</v>
      </c>
      <c r="AU632" s="228" t="s">
        <v>114</v>
      </c>
      <c r="AV632" s="225" t="s">
        <v>114</v>
      </c>
      <c r="AW632" s="225" t="s">
        <v>33</v>
      </c>
      <c r="AX632" s="225" t="s">
        <v>75</v>
      </c>
      <c r="AY632" s="228" t="s">
        <v>160</v>
      </c>
    </row>
    <row r="633" spans="2:51" s="234" customFormat="1" ht="20.5" customHeight="1">
      <c r="B633" s="229"/>
      <c r="C633" s="400"/>
      <c r="D633" s="400"/>
      <c r="E633" s="401" t="s">
        <v>5</v>
      </c>
      <c r="F633" s="402" t="s">
        <v>170</v>
      </c>
      <c r="G633" s="403"/>
      <c r="H633" s="403"/>
      <c r="I633" s="403"/>
      <c r="J633" s="400"/>
      <c r="K633" s="404">
        <v>18.62</v>
      </c>
      <c r="L633" s="230"/>
      <c r="M633" s="230"/>
      <c r="N633" s="230"/>
      <c r="O633" s="230"/>
      <c r="P633" s="230"/>
      <c r="Q633" s="230"/>
      <c r="R633" s="233"/>
      <c r="T633" s="235"/>
      <c r="U633" s="230"/>
      <c r="V633" s="230"/>
      <c r="W633" s="230"/>
      <c r="X633" s="230"/>
      <c r="Y633" s="230"/>
      <c r="Z633" s="230"/>
      <c r="AA633" s="236"/>
      <c r="AT633" s="237" t="s">
        <v>168</v>
      </c>
      <c r="AU633" s="237" t="s">
        <v>114</v>
      </c>
      <c r="AV633" s="234" t="s">
        <v>165</v>
      </c>
      <c r="AW633" s="234" t="s">
        <v>33</v>
      </c>
      <c r="AX633" s="234" t="s">
        <v>83</v>
      </c>
      <c r="AY633" s="237" t="s">
        <v>160</v>
      </c>
    </row>
    <row r="634" spans="2:65" s="126" customFormat="1" ht="28.95" customHeight="1">
      <c r="B634" s="127"/>
      <c r="C634" s="412" t="s">
        <v>365</v>
      </c>
      <c r="D634" s="412" t="s">
        <v>237</v>
      </c>
      <c r="E634" s="413" t="s">
        <v>1342</v>
      </c>
      <c r="F634" s="414" t="s">
        <v>1343</v>
      </c>
      <c r="G634" s="414"/>
      <c r="H634" s="414"/>
      <c r="I634" s="414"/>
      <c r="J634" s="415" t="s">
        <v>363</v>
      </c>
      <c r="K634" s="416">
        <v>2.956</v>
      </c>
      <c r="L634" s="323">
        <v>0</v>
      </c>
      <c r="M634" s="323"/>
      <c r="N634" s="324">
        <f>ROUND(L634*K634,2)</f>
        <v>0</v>
      </c>
      <c r="O634" s="318"/>
      <c r="P634" s="318"/>
      <c r="Q634" s="318"/>
      <c r="R634" s="130"/>
      <c r="T634" s="207" t="s">
        <v>5</v>
      </c>
      <c r="U634" s="208" t="s">
        <v>40</v>
      </c>
      <c r="V634" s="128"/>
      <c r="W634" s="209">
        <f>V634*K634</f>
        <v>0</v>
      </c>
      <c r="X634" s="209">
        <v>0.0216</v>
      </c>
      <c r="Y634" s="209">
        <f>X634*K634</f>
        <v>0.0638496</v>
      </c>
      <c r="Z634" s="209">
        <v>0</v>
      </c>
      <c r="AA634" s="210">
        <f>Z634*K634</f>
        <v>0</v>
      </c>
      <c r="AR634" s="117" t="s">
        <v>213</v>
      </c>
      <c r="AT634" s="117" t="s">
        <v>237</v>
      </c>
      <c r="AU634" s="117" t="s">
        <v>114</v>
      </c>
      <c r="AY634" s="117" t="s">
        <v>160</v>
      </c>
      <c r="BE634" s="174">
        <f>IF(U634="základní",N634,0)</f>
        <v>0</v>
      </c>
      <c r="BF634" s="174">
        <f>IF(U634="snížená",N634,0)</f>
        <v>0</v>
      </c>
      <c r="BG634" s="174">
        <f>IF(U634="zákl. přenesená",N634,0)</f>
        <v>0</v>
      </c>
      <c r="BH634" s="174">
        <f>IF(U634="sníž. přenesená",N634,0)</f>
        <v>0</v>
      </c>
      <c r="BI634" s="174">
        <f>IF(U634="nulová",N634,0)</f>
        <v>0</v>
      </c>
      <c r="BJ634" s="117" t="s">
        <v>83</v>
      </c>
      <c r="BK634" s="174">
        <f>ROUND(L634*K634,2)</f>
        <v>0</v>
      </c>
      <c r="BL634" s="117" t="s">
        <v>165</v>
      </c>
      <c r="BM634" s="117" t="s">
        <v>1344</v>
      </c>
    </row>
    <row r="635" spans="2:51" s="225" customFormat="1" ht="20.5" customHeight="1">
      <c r="B635" s="220"/>
      <c r="C635" s="395"/>
      <c r="D635" s="395"/>
      <c r="E635" s="396" t="s">
        <v>5</v>
      </c>
      <c r="F635" s="410" t="s">
        <v>1345</v>
      </c>
      <c r="G635" s="411"/>
      <c r="H635" s="411"/>
      <c r="I635" s="411"/>
      <c r="J635" s="395"/>
      <c r="K635" s="399">
        <v>2.956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34" customFormat="1" ht="20.5" customHeight="1">
      <c r="B636" s="229"/>
      <c r="C636" s="400"/>
      <c r="D636" s="400"/>
      <c r="E636" s="401" t="s">
        <v>5</v>
      </c>
      <c r="F636" s="402" t="s">
        <v>170</v>
      </c>
      <c r="G636" s="403"/>
      <c r="H636" s="403"/>
      <c r="I636" s="403"/>
      <c r="J636" s="400"/>
      <c r="K636" s="404">
        <v>2.956</v>
      </c>
      <c r="L636" s="230"/>
      <c r="M636" s="230"/>
      <c r="N636" s="230"/>
      <c r="O636" s="230"/>
      <c r="P636" s="230"/>
      <c r="Q636" s="230"/>
      <c r="R636" s="233"/>
      <c r="T636" s="235"/>
      <c r="U636" s="230"/>
      <c r="V636" s="230"/>
      <c r="W636" s="230"/>
      <c r="X636" s="230"/>
      <c r="Y636" s="230"/>
      <c r="Z636" s="230"/>
      <c r="AA636" s="236"/>
      <c r="AT636" s="237" t="s">
        <v>168</v>
      </c>
      <c r="AU636" s="237" t="s">
        <v>114</v>
      </c>
      <c r="AV636" s="234" t="s">
        <v>165</v>
      </c>
      <c r="AW636" s="234" t="s">
        <v>33</v>
      </c>
      <c r="AX636" s="234" t="s">
        <v>83</v>
      </c>
      <c r="AY636" s="237" t="s">
        <v>160</v>
      </c>
    </row>
    <row r="637" spans="2:65" s="126" customFormat="1" ht="40.15" customHeight="1">
      <c r="B637" s="127"/>
      <c r="C637" s="383" t="s">
        <v>369</v>
      </c>
      <c r="D637" s="383" t="s">
        <v>161</v>
      </c>
      <c r="E637" s="384" t="s">
        <v>958</v>
      </c>
      <c r="F637" s="385" t="s">
        <v>959</v>
      </c>
      <c r="G637" s="385"/>
      <c r="H637" s="385"/>
      <c r="I637" s="385"/>
      <c r="J637" s="386" t="s">
        <v>178</v>
      </c>
      <c r="K637" s="387">
        <v>40</v>
      </c>
      <c r="L637" s="317">
        <v>0</v>
      </c>
      <c r="M637" s="317"/>
      <c r="N637" s="318">
        <f>ROUND(L637*K637,2)</f>
        <v>0</v>
      </c>
      <c r="O637" s="318"/>
      <c r="P637" s="318"/>
      <c r="Q637" s="318"/>
      <c r="R637" s="130"/>
      <c r="T637" s="207" t="s">
        <v>5</v>
      </c>
      <c r="U637" s="208" t="s">
        <v>40</v>
      </c>
      <c r="V637" s="128"/>
      <c r="W637" s="209">
        <f>V637*K637</f>
        <v>0</v>
      </c>
      <c r="X637" s="209">
        <v>2E-05</v>
      </c>
      <c r="Y637" s="209">
        <f>X637*K637</f>
        <v>0.0008</v>
      </c>
      <c r="Z637" s="209">
        <v>0</v>
      </c>
      <c r="AA637" s="210">
        <f>Z637*K637</f>
        <v>0</v>
      </c>
      <c r="AR637" s="117" t="s">
        <v>165</v>
      </c>
      <c r="AT637" s="117" t="s">
        <v>161</v>
      </c>
      <c r="AU637" s="117" t="s">
        <v>114</v>
      </c>
      <c r="AY637" s="117" t="s">
        <v>160</v>
      </c>
      <c r="BE637" s="174">
        <f>IF(U637="základní",N637,0)</f>
        <v>0</v>
      </c>
      <c r="BF637" s="174">
        <f>IF(U637="snížená",N637,0)</f>
        <v>0</v>
      </c>
      <c r="BG637" s="174">
        <f>IF(U637="zákl. přenesená",N637,0)</f>
        <v>0</v>
      </c>
      <c r="BH637" s="174">
        <f>IF(U637="sníž. přenesená",N637,0)</f>
        <v>0</v>
      </c>
      <c r="BI637" s="174">
        <f>IF(U637="nulová",N637,0)</f>
        <v>0</v>
      </c>
      <c r="BJ637" s="117" t="s">
        <v>83</v>
      </c>
      <c r="BK637" s="174">
        <f>ROUND(L637*K637,2)</f>
        <v>0</v>
      </c>
      <c r="BL637" s="117" t="s">
        <v>165</v>
      </c>
      <c r="BM637" s="117" t="s">
        <v>1346</v>
      </c>
    </row>
    <row r="638" spans="2:51" s="216" customFormat="1" ht="20.5" customHeight="1">
      <c r="B638" s="211"/>
      <c r="C638" s="388"/>
      <c r="D638" s="388"/>
      <c r="E638" s="389" t="s">
        <v>5</v>
      </c>
      <c r="F638" s="390" t="s">
        <v>211</v>
      </c>
      <c r="G638" s="391"/>
      <c r="H638" s="391"/>
      <c r="I638" s="391"/>
      <c r="J638" s="388"/>
      <c r="K638" s="392" t="s">
        <v>5</v>
      </c>
      <c r="L638" s="212"/>
      <c r="M638" s="212"/>
      <c r="N638" s="212"/>
      <c r="O638" s="212"/>
      <c r="P638" s="212"/>
      <c r="Q638" s="212"/>
      <c r="R638" s="215"/>
      <c r="T638" s="217"/>
      <c r="U638" s="212"/>
      <c r="V638" s="212"/>
      <c r="W638" s="212"/>
      <c r="X638" s="212"/>
      <c r="Y638" s="212"/>
      <c r="Z638" s="212"/>
      <c r="AA638" s="218"/>
      <c r="AT638" s="219" t="s">
        <v>168</v>
      </c>
      <c r="AU638" s="219" t="s">
        <v>114</v>
      </c>
      <c r="AV638" s="216" t="s">
        <v>83</v>
      </c>
      <c r="AW638" s="216" t="s">
        <v>33</v>
      </c>
      <c r="AX638" s="216" t="s">
        <v>75</v>
      </c>
      <c r="AY638" s="219" t="s">
        <v>160</v>
      </c>
    </row>
    <row r="639" spans="2:51" s="225" customFormat="1" ht="20.5" customHeight="1">
      <c r="B639" s="220"/>
      <c r="C639" s="395"/>
      <c r="D639" s="395"/>
      <c r="E639" s="396" t="s">
        <v>5</v>
      </c>
      <c r="F639" s="397" t="s">
        <v>387</v>
      </c>
      <c r="G639" s="398"/>
      <c r="H639" s="398"/>
      <c r="I639" s="398"/>
      <c r="J639" s="395"/>
      <c r="K639" s="399">
        <v>40</v>
      </c>
      <c r="L639" s="221"/>
      <c r="M639" s="221"/>
      <c r="N639" s="221"/>
      <c r="O639" s="221"/>
      <c r="P639" s="221"/>
      <c r="Q639" s="221"/>
      <c r="R639" s="224"/>
      <c r="T639" s="226"/>
      <c r="U639" s="221"/>
      <c r="V639" s="221"/>
      <c r="W639" s="221"/>
      <c r="X639" s="221"/>
      <c r="Y639" s="221"/>
      <c r="Z639" s="221"/>
      <c r="AA639" s="227"/>
      <c r="AT639" s="228" t="s">
        <v>168</v>
      </c>
      <c r="AU639" s="228" t="s">
        <v>114</v>
      </c>
      <c r="AV639" s="225" t="s">
        <v>114</v>
      </c>
      <c r="AW639" s="225" t="s">
        <v>33</v>
      </c>
      <c r="AX639" s="225" t="s">
        <v>75</v>
      </c>
      <c r="AY639" s="228" t="s">
        <v>160</v>
      </c>
    </row>
    <row r="640" spans="2:51" s="234" customFormat="1" ht="20.5" customHeight="1">
      <c r="B640" s="229"/>
      <c r="C640" s="400"/>
      <c r="D640" s="400"/>
      <c r="E640" s="401" t="s">
        <v>5</v>
      </c>
      <c r="F640" s="402" t="s">
        <v>170</v>
      </c>
      <c r="G640" s="403"/>
      <c r="H640" s="403"/>
      <c r="I640" s="403"/>
      <c r="J640" s="400"/>
      <c r="K640" s="404">
        <v>40</v>
      </c>
      <c r="L640" s="230"/>
      <c r="M640" s="230"/>
      <c r="N640" s="230"/>
      <c r="O640" s="230"/>
      <c r="P640" s="230"/>
      <c r="Q640" s="230"/>
      <c r="R640" s="233"/>
      <c r="T640" s="235"/>
      <c r="U640" s="230"/>
      <c r="V640" s="230"/>
      <c r="W640" s="230"/>
      <c r="X640" s="230"/>
      <c r="Y640" s="230"/>
      <c r="Z640" s="230"/>
      <c r="AA640" s="236"/>
      <c r="AT640" s="237" t="s">
        <v>168</v>
      </c>
      <c r="AU640" s="237" t="s">
        <v>114</v>
      </c>
      <c r="AV640" s="234" t="s">
        <v>165</v>
      </c>
      <c r="AW640" s="234" t="s">
        <v>33</v>
      </c>
      <c r="AX640" s="234" t="s">
        <v>83</v>
      </c>
      <c r="AY640" s="237" t="s">
        <v>160</v>
      </c>
    </row>
    <row r="641" spans="2:65" s="126" customFormat="1" ht="28.95" customHeight="1">
      <c r="B641" s="127"/>
      <c r="C641" s="412" t="s">
        <v>374</v>
      </c>
      <c r="D641" s="412" t="s">
        <v>237</v>
      </c>
      <c r="E641" s="413" t="s">
        <v>962</v>
      </c>
      <c r="F641" s="414" t="s">
        <v>963</v>
      </c>
      <c r="G641" s="414"/>
      <c r="H641" s="414"/>
      <c r="I641" s="414"/>
      <c r="J641" s="415" t="s">
        <v>363</v>
      </c>
      <c r="K641" s="416">
        <v>7</v>
      </c>
      <c r="L641" s="323">
        <v>0</v>
      </c>
      <c r="M641" s="323"/>
      <c r="N641" s="324">
        <f>ROUND(L641*K641,2)</f>
        <v>0</v>
      </c>
      <c r="O641" s="318"/>
      <c r="P641" s="318"/>
      <c r="Q641" s="318"/>
      <c r="R641" s="130"/>
      <c r="T641" s="207" t="s">
        <v>5</v>
      </c>
      <c r="U641" s="208" t="s">
        <v>40</v>
      </c>
      <c r="V641" s="128"/>
      <c r="W641" s="209">
        <f>V641*K641</f>
        <v>0</v>
      </c>
      <c r="X641" s="209">
        <v>0.048</v>
      </c>
      <c r="Y641" s="209">
        <f>X641*K641</f>
        <v>0.336</v>
      </c>
      <c r="Z641" s="209">
        <v>0</v>
      </c>
      <c r="AA641" s="210">
        <f>Z641*K641</f>
        <v>0</v>
      </c>
      <c r="AR641" s="117" t="s">
        <v>213</v>
      </c>
      <c r="AT641" s="117" t="s">
        <v>237</v>
      </c>
      <c r="AU641" s="117" t="s">
        <v>114</v>
      </c>
      <c r="AY641" s="117" t="s">
        <v>160</v>
      </c>
      <c r="BE641" s="174">
        <f>IF(U641="základní",N641,0)</f>
        <v>0</v>
      </c>
      <c r="BF641" s="174">
        <f>IF(U641="snížená",N641,0)</f>
        <v>0</v>
      </c>
      <c r="BG641" s="174">
        <f>IF(U641="zákl. přenesená",N641,0)</f>
        <v>0</v>
      </c>
      <c r="BH641" s="174">
        <f>IF(U641="sníž. přenesená",N641,0)</f>
        <v>0</v>
      </c>
      <c r="BI641" s="174">
        <f>IF(U641="nulová",N641,0)</f>
        <v>0</v>
      </c>
      <c r="BJ641" s="117" t="s">
        <v>83</v>
      </c>
      <c r="BK641" s="174">
        <f>ROUND(L641*K641,2)</f>
        <v>0</v>
      </c>
      <c r="BL641" s="117" t="s">
        <v>165</v>
      </c>
      <c r="BM641" s="117" t="s">
        <v>1347</v>
      </c>
    </row>
    <row r="642" spans="2:51" s="225" customFormat="1" ht="20.5" customHeight="1">
      <c r="B642" s="220"/>
      <c r="C642" s="395"/>
      <c r="D642" s="395"/>
      <c r="E642" s="396" t="s">
        <v>5</v>
      </c>
      <c r="F642" s="410" t="s">
        <v>1348</v>
      </c>
      <c r="G642" s="411"/>
      <c r="H642" s="411"/>
      <c r="I642" s="411"/>
      <c r="J642" s="395"/>
      <c r="K642" s="399">
        <v>7</v>
      </c>
      <c r="L642" s="221"/>
      <c r="M642" s="221"/>
      <c r="N642" s="221"/>
      <c r="O642" s="221"/>
      <c r="P642" s="221"/>
      <c r="Q642" s="221"/>
      <c r="R642" s="224"/>
      <c r="T642" s="226"/>
      <c r="U642" s="221"/>
      <c r="V642" s="221"/>
      <c r="W642" s="221"/>
      <c r="X642" s="221"/>
      <c r="Y642" s="221"/>
      <c r="Z642" s="221"/>
      <c r="AA642" s="227"/>
      <c r="AT642" s="228" t="s">
        <v>168</v>
      </c>
      <c r="AU642" s="228" t="s">
        <v>114</v>
      </c>
      <c r="AV642" s="225" t="s">
        <v>114</v>
      </c>
      <c r="AW642" s="225" t="s">
        <v>33</v>
      </c>
      <c r="AX642" s="225" t="s">
        <v>75</v>
      </c>
      <c r="AY642" s="228" t="s">
        <v>160</v>
      </c>
    </row>
    <row r="643" spans="2:51" s="234" customFormat="1" ht="20.5" customHeight="1">
      <c r="B643" s="229"/>
      <c r="C643" s="400"/>
      <c r="D643" s="400"/>
      <c r="E643" s="401" t="s">
        <v>5</v>
      </c>
      <c r="F643" s="402" t="s">
        <v>170</v>
      </c>
      <c r="G643" s="403"/>
      <c r="H643" s="403"/>
      <c r="I643" s="403"/>
      <c r="J643" s="400"/>
      <c r="K643" s="404">
        <v>7</v>
      </c>
      <c r="L643" s="230"/>
      <c r="M643" s="230"/>
      <c r="N643" s="230"/>
      <c r="O643" s="230"/>
      <c r="P643" s="230"/>
      <c r="Q643" s="230"/>
      <c r="R643" s="233"/>
      <c r="T643" s="235"/>
      <c r="U643" s="230"/>
      <c r="V643" s="230"/>
      <c r="W643" s="230"/>
      <c r="X643" s="230"/>
      <c r="Y643" s="230"/>
      <c r="Z643" s="230"/>
      <c r="AA643" s="236"/>
      <c r="AT643" s="237" t="s">
        <v>168</v>
      </c>
      <c r="AU643" s="237" t="s">
        <v>114</v>
      </c>
      <c r="AV643" s="234" t="s">
        <v>165</v>
      </c>
      <c r="AW643" s="234" t="s">
        <v>33</v>
      </c>
      <c r="AX643" s="234" t="s">
        <v>83</v>
      </c>
      <c r="AY643" s="237" t="s">
        <v>160</v>
      </c>
    </row>
    <row r="644" spans="2:65" s="126" customFormat="1" ht="40.15" customHeight="1">
      <c r="B644" s="127"/>
      <c r="C644" s="383" t="s">
        <v>378</v>
      </c>
      <c r="D644" s="383" t="s">
        <v>161</v>
      </c>
      <c r="E644" s="384" t="s">
        <v>1349</v>
      </c>
      <c r="F644" s="385" t="s">
        <v>1350</v>
      </c>
      <c r="G644" s="385"/>
      <c r="H644" s="385"/>
      <c r="I644" s="385"/>
      <c r="J644" s="386" t="s">
        <v>178</v>
      </c>
      <c r="K644" s="387">
        <v>192</v>
      </c>
      <c r="L644" s="317">
        <v>0</v>
      </c>
      <c r="M644" s="317"/>
      <c r="N644" s="318">
        <f>ROUND(L644*K644,2)</f>
        <v>0</v>
      </c>
      <c r="O644" s="318"/>
      <c r="P644" s="318"/>
      <c r="Q644" s="318"/>
      <c r="R644" s="130"/>
      <c r="T644" s="207" t="s">
        <v>5</v>
      </c>
      <c r="U644" s="208" t="s">
        <v>40</v>
      </c>
      <c r="V644" s="128"/>
      <c r="W644" s="209">
        <f>V644*K644</f>
        <v>0</v>
      </c>
      <c r="X644" s="209">
        <v>2E-05</v>
      </c>
      <c r="Y644" s="209">
        <f>X644*K644</f>
        <v>0.0038400000000000005</v>
      </c>
      <c r="Z644" s="209">
        <v>0</v>
      </c>
      <c r="AA644" s="210">
        <f>Z644*K644</f>
        <v>0</v>
      </c>
      <c r="AR644" s="117" t="s">
        <v>165</v>
      </c>
      <c r="AT644" s="117" t="s">
        <v>161</v>
      </c>
      <c r="AU644" s="117" t="s">
        <v>114</v>
      </c>
      <c r="AY644" s="117" t="s">
        <v>160</v>
      </c>
      <c r="BE644" s="174">
        <f>IF(U644="základní",N644,0)</f>
        <v>0</v>
      </c>
      <c r="BF644" s="174">
        <f>IF(U644="snížená",N644,0)</f>
        <v>0</v>
      </c>
      <c r="BG644" s="174">
        <f>IF(U644="zákl. přenesená",N644,0)</f>
        <v>0</v>
      </c>
      <c r="BH644" s="174">
        <f>IF(U644="sníž. přenesená",N644,0)</f>
        <v>0</v>
      </c>
      <c r="BI644" s="174">
        <f>IF(U644="nulová",N644,0)</f>
        <v>0</v>
      </c>
      <c r="BJ644" s="117" t="s">
        <v>83</v>
      </c>
      <c r="BK644" s="174">
        <f>ROUND(L644*K644,2)</f>
        <v>0</v>
      </c>
      <c r="BL644" s="117" t="s">
        <v>165</v>
      </c>
      <c r="BM644" s="117" t="s">
        <v>1351</v>
      </c>
    </row>
    <row r="645" spans="2:51" s="216" customFormat="1" ht="20.5" customHeight="1">
      <c r="B645" s="211"/>
      <c r="C645" s="388"/>
      <c r="D645" s="388"/>
      <c r="E645" s="389" t="s">
        <v>5</v>
      </c>
      <c r="F645" s="390" t="s">
        <v>191</v>
      </c>
      <c r="G645" s="391"/>
      <c r="H645" s="391"/>
      <c r="I645" s="391"/>
      <c r="J645" s="388"/>
      <c r="K645" s="392" t="s">
        <v>5</v>
      </c>
      <c r="L645" s="212"/>
      <c r="M645" s="212"/>
      <c r="N645" s="212"/>
      <c r="O645" s="212"/>
      <c r="P645" s="212"/>
      <c r="Q645" s="212"/>
      <c r="R645" s="215"/>
      <c r="T645" s="217"/>
      <c r="U645" s="212"/>
      <c r="V645" s="212"/>
      <c r="W645" s="212"/>
      <c r="X645" s="212"/>
      <c r="Y645" s="212"/>
      <c r="Z645" s="212"/>
      <c r="AA645" s="218"/>
      <c r="AT645" s="219" t="s">
        <v>168</v>
      </c>
      <c r="AU645" s="219" t="s">
        <v>114</v>
      </c>
      <c r="AV645" s="216" t="s">
        <v>83</v>
      </c>
      <c r="AW645" s="216" t="s">
        <v>33</v>
      </c>
      <c r="AX645" s="216" t="s">
        <v>75</v>
      </c>
      <c r="AY645" s="219" t="s">
        <v>160</v>
      </c>
    </row>
    <row r="646" spans="2:51" s="225" customFormat="1" ht="20.5" customHeight="1">
      <c r="B646" s="220"/>
      <c r="C646" s="395"/>
      <c r="D646" s="395"/>
      <c r="E646" s="396" t="s">
        <v>5</v>
      </c>
      <c r="F646" s="397" t="s">
        <v>1352</v>
      </c>
      <c r="G646" s="398"/>
      <c r="H646" s="398"/>
      <c r="I646" s="398"/>
      <c r="J646" s="395"/>
      <c r="K646" s="399">
        <v>192</v>
      </c>
      <c r="L646" s="221"/>
      <c r="M646" s="221"/>
      <c r="N646" s="221"/>
      <c r="O646" s="221"/>
      <c r="P646" s="221"/>
      <c r="Q646" s="221"/>
      <c r="R646" s="224"/>
      <c r="T646" s="226"/>
      <c r="U646" s="221"/>
      <c r="V646" s="221"/>
      <c r="W646" s="221"/>
      <c r="X646" s="221"/>
      <c r="Y646" s="221"/>
      <c r="Z646" s="221"/>
      <c r="AA646" s="227"/>
      <c r="AT646" s="228" t="s">
        <v>168</v>
      </c>
      <c r="AU646" s="228" t="s">
        <v>114</v>
      </c>
      <c r="AV646" s="225" t="s">
        <v>114</v>
      </c>
      <c r="AW646" s="225" t="s">
        <v>33</v>
      </c>
      <c r="AX646" s="225" t="s">
        <v>75</v>
      </c>
      <c r="AY646" s="228" t="s">
        <v>160</v>
      </c>
    </row>
    <row r="647" spans="2:51" s="234" customFormat="1" ht="20.5" customHeight="1">
      <c r="B647" s="229"/>
      <c r="C647" s="400"/>
      <c r="D647" s="400"/>
      <c r="E647" s="401" t="s">
        <v>5</v>
      </c>
      <c r="F647" s="402" t="s">
        <v>170</v>
      </c>
      <c r="G647" s="403"/>
      <c r="H647" s="403"/>
      <c r="I647" s="403"/>
      <c r="J647" s="400"/>
      <c r="K647" s="404">
        <v>192</v>
      </c>
      <c r="L647" s="257"/>
      <c r="M647" s="230"/>
      <c r="N647" s="230"/>
      <c r="O647" s="230"/>
      <c r="P647" s="230"/>
      <c r="Q647" s="230"/>
      <c r="R647" s="233"/>
      <c r="T647" s="235"/>
      <c r="U647" s="230"/>
      <c r="V647" s="230"/>
      <c r="W647" s="230"/>
      <c r="X647" s="230"/>
      <c r="Y647" s="230"/>
      <c r="Z647" s="230"/>
      <c r="AA647" s="236"/>
      <c r="AT647" s="237" t="s">
        <v>168</v>
      </c>
      <c r="AU647" s="237" t="s">
        <v>114</v>
      </c>
      <c r="AV647" s="234" t="s">
        <v>165</v>
      </c>
      <c r="AW647" s="234" t="s">
        <v>33</v>
      </c>
      <c r="AX647" s="234" t="s">
        <v>83</v>
      </c>
      <c r="AY647" s="237" t="s">
        <v>160</v>
      </c>
    </row>
    <row r="648" spans="2:65" s="126" customFormat="1" ht="28.95" customHeight="1">
      <c r="B648" s="127"/>
      <c r="C648" s="412" t="s">
        <v>383</v>
      </c>
      <c r="D648" s="412" t="s">
        <v>237</v>
      </c>
      <c r="E648" s="413" t="s">
        <v>1353</v>
      </c>
      <c r="F648" s="414" t="s">
        <v>1354</v>
      </c>
      <c r="G648" s="414"/>
      <c r="H648" s="414"/>
      <c r="I648" s="414"/>
      <c r="J648" s="415" t="s">
        <v>363</v>
      </c>
      <c r="K648" s="416">
        <v>33.6</v>
      </c>
      <c r="L648" s="323">
        <v>0</v>
      </c>
      <c r="M648" s="323"/>
      <c r="N648" s="324">
        <f>ROUND(L648*K648,2)</f>
        <v>0</v>
      </c>
      <c r="O648" s="318"/>
      <c r="P648" s="318"/>
      <c r="Q648" s="318"/>
      <c r="R648" s="130"/>
      <c r="T648" s="207" t="s">
        <v>5</v>
      </c>
      <c r="U648" s="208" t="s">
        <v>40</v>
      </c>
      <c r="V648" s="128"/>
      <c r="W648" s="209">
        <f>V648*K648</f>
        <v>0</v>
      </c>
      <c r="X648" s="209">
        <v>0.0762</v>
      </c>
      <c r="Y648" s="209">
        <f>X648*K648</f>
        <v>2.5603200000000004</v>
      </c>
      <c r="Z648" s="209">
        <v>0</v>
      </c>
      <c r="AA648" s="210">
        <f>Z648*K648</f>
        <v>0</v>
      </c>
      <c r="AR648" s="117" t="s">
        <v>213</v>
      </c>
      <c r="AT648" s="117" t="s">
        <v>237</v>
      </c>
      <c r="AU648" s="117" t="s">
        <v>114</v>
      </c>
      <c r="AY648" s="117" t="s">
        <v>160</v>
      </c>
      <c r="BE648" s="174">
        <f>IF(U648="základní",N648,0)</f>
        <v>0</v>
      </c>
      <c r="BF648" s="174">
        <f>IF(U648="snížená",N648,0)</f>
        <v>0</v>
      </c>
      <c r="BG648" s="174">
        <f>IF(U648="zákl. přenesená",N648,0)</f>
        <v>0</v>
      </c>
      <c r="BH648" s="174">
        <f>IF(U648="sníž. přenesená",N648,0)</f>
        <v>0</v>
      </c>
      <c r="BI648" s="174">
        <f>IF(U648="nulová",N648,0)</f>
        <v>0</v>
      </c>
      <c r="BJ648" s="117" t="s">
        <v>83</v>
      </c>
      <c r="BK648" s="174">
        <f>ROUND(L648*K648,2)</f>
        <v>0</v>
      </c>
      <c r="BL648" s="117" t="s">
        <v>165</v>
      </c>
      <c r="BM648" s="117" t="s">
        <v>1355</v>
      </c>
    </row>
    <row r="649" spans="2:51" s="225" customFormat="1" ht="20.5" customHeight="1">
      <c r="B649" s="220"/>
      <c r="C649" s="395"/>
      <c r="D649" s="395"/>
      <c r="E649" s="396" t="s">
        <v>5</v>
      </c>
      <c r="F649" s="410" t="s">
        <v>1356</v>
      </c>
      <c r="G649" s="411"/>
      <c r="H649" s="411"/>
      <c r="I649" s="411"/>
      <c r="J649" s="395"/>
      <c r="K649" s="399">
        <v>33.6</v>
      </c>
      <c r="L649" s="221"/>
      <c r="M649" s="221"/>
      <c r="N649" s="221"/>
      <c r="O649" s="221"/>
      <c r="P649" s="221"/>
      <c r="Q649" s="221"/>
      <c r="R649" s="224"/>
      <c r="T649" s="226"/>
      <c r="U649" s="221"/>
      <c r="V649" s="221"/>
      <c r="W649" s="221"/>
      <c r="X649" s="221"/>
      <c r="Y649" s="221"/>
      <c r="Z649" s="221"/>
      <c r="AA649" s="227"/>
      <c r="AT649" s="228" t="s">
        <v>168</v>
      </c>
      <c r="AU649" s="228" t="s">
        <v>114</v>
      </c>
      <c r="AV649" s="225" t="s">
        <v>114</v>
      </c>
      <c r="AW649" s="225" t="s">
        <v>33</v>
      </c>
      <c r="AX649" s="225" t="s">
        <v>75</v>
      </c>
      <c r="AY649" s="228" t="s">
        <v>160</v>
      </c>
    </row>
    <row r="650" spans="2:51" s="234" customFormat="1" ht="20.5" customHeight="1">
      <c r="B650" s="229"/>
      <c r="C650" s="400"/>
      <c r="D650" s="400"/>
      <c r="E650" s="401" t="s">
        <v>5</v>
      </c>
      <c r="F650" s="402" t="s">
        <v>170</v>
      </c>
      <c r="G650" s="403"/>
      <c r="H650" s="403"/>
      <c r="I650" s="403"/>
      <c r="J650" s="400"/>
      <c r="K650" s="404">
        <v>33.6</v>
      </c>
      <c r="L650" s="230"/>
      <c r="M650" s="230"/>
      <c r="N650" s="230"/>
      <c r="O650" s="230"/>
      <c r="P650" s="230"/>
      <c r="Q650" s="230"/>
      <c r="R650" s="233"/>
      <c r="T650" s="235"/>
      <c r="U650" s="230"/>
      <c r="V650" s="230"/>
      <c r="W650" s="230"/>
      <c r="X650" s="230"/>
      <c r="Y650" s="230"/>
      <c r="Z650" s="230"/>
      <c r="AA650" s="236"/>
      <c r="AT650" s="237" t="s">
        <v>168</v>
      </c>
      <c r="AU650" s="237" t="s">
        <v>114</v>
      </c>
      <c r="AV650" s="234" t="s">
        <v>165</v>
      </c>
      <c r="AW650" s="234" t="s">
        <v>33</v>
      </c>
      <c r="AX650" s="234" t="s">
        <v>83</v>
      </c>
      <c r="AY650" s="237" t="s">
        <v>160</v>
      </c>
    </row>
    <row r="651" spans="2:65" s="126" customFormat="1" ht="28.95" customHeight="1">
      <c r="B651" s="127"/>
      <c r="C651" s="383" t="s">
        <v>387</v>
      </c>
      <c r="D651" s="383" t="s">
        <v>161</v>
      </c>
      <c r="E651" s="384" t="s">
        <v>966</v>
      </c>
      <c r="F651" s="385" t="s">
        <v>967</v>
      </c>
      <c r="G651" s="385"/>
      <c r="H651" s="385"/>
      <c r="I651" s="385"/>
      <c r="J651" s="386" t="s">
        <v>363</v>
      </c>
      <c r="K651" s="387">
        <v>18</v>
      </c>
      <c r="L651" s="317">
        <v>0</v>
      </c>
      <c r="M651" s="317"/>
      <c r="N651" s="318">
        <f>ROUND(L651*K651,2)</f>
        <v>0</v>
      </c>
      <c r="O651" s="318"/>
      <c r="P651" s="318"/>
      <c r="Q651" s="318"/>
      <c r="R651" s="130"/>
      <c r="T651" s="207" t="s">
        <v>5</v>
      </c>
      <c r="U651" s="208" t="s">
        <v>40</v>
      </c>
      <c r="V651" s="128"/>
      <c r="W651" s="209">
        <f>V651*K651</f>
        <v>0</v>
      </c>
      <c r="X651" s="209">
        <v>0</v>
      </c>
      <c r="Y651" s="209">
        <f>X651*K651</f>
        <v>0</v>
      </c>
      <c r="Z651" s="209">
        <v>0</v>
      </c>
      <c r="AA651" s="210">
        <f>Z651*K651</f>
        <v>0</v>
      </c>
      <c r="AR651" s="117" t="s">
        <v>165</v>
      </c>
      <c r="AT651" s="117" t="s">
        <v>161</v>
      </c>
      <c r="AU651" s="117" t="s">
        <v>114</v>
      </c>
      <c r="AY651" s="117" t="s">
        <v>160</v>
      </c>
      <c r="BE651" s="174">
        <f>IF(U651="základní",N651,0)</f>
        <v>0</v>
      </c>
      <c r="BF651" s="174">
        <f>IF(U651="snížená",N651,0)</f>
        <v>0</v>
      </c>
      <c r="BG651" s="174">
        <f>IF(U651="zákl. přenesená",N651,0)</f>
        <v>0</v>
      </c>
      <c r="BH651" s="174">
        <f>IF(U651="sníž. přenesená",N651,0)</f>
        <v>0</v>
      </c>
      <c r="BI651" s="174">
        <f>IF(U651="nulová",N651,0)</f>
        <v>0</v>
      </c>
      <c r="BJ651" s="117" t="s">
        <v>83</v>
      </c>
      <c r="BK651" s="174">
        <f>ROUND(L651*K651,2)</f>
        <v>0</v>
      </c>
      <c r="BL651" s="117" t="s">
        <v>165</v>
      </c>
      <c r="BM651" s="117" t="s">
        <v>1357</v>
      </c>
    </row>
    <row r="652" spans="2:51" s="216" customFormat="1" ht="20.5" customHeight="1">
      <c r="B652" s="211"/>
      <c r="C652" s="388"/>
      <c r="D652" s="388"/>
      <c r="E652" s="389" t="s">
        <v>5</v>
      </c>
      <c r="F652" s="390" t="s">
        <v>969</v>
      </c>
      <c r="G652" s="391"/>
      <c r="H652" s="391"/>
      <c r="I652" s="391"/>
      <c r="J652" s="388"/>
      <c r="K652" s="392" t="s">
        <v>5</v>
      </c>
      <c r="L652" s="212"/>
      <c r="M652" s="212"/>
      <c r="N652" s="212"/>
      <c r="O652" s="212"/>
      <c r="P652" s="212"/>
      <c r="Q652" s="212"/>
      <c r="R652" s="215"/>
      <c r="T652" s="217"/>
      <c r="U652" s="212"/>
      <c r="V652" s="212"/>
      <c r="W652" s="212"/>
      <c r="X652" s="212"/>
      <c r="Y652" s="212"/>
      <c r="Z652" s="212"/>
      <c r="AA652" s="218"/>
      <c r="AT652" s="219" t="s">
        <v>168</v>
      </c>
      <c r="AU652" s="219" t="s">
        <v>114</v>
      </c>
      <c r="AV652" s="216" t="s">
        <v>83</v>
      </c>
      <c r="AW652" s="216" t="s">
        <v>33</v>
      </c>
      <c r="AX652" s="216" t="s">
        <v>75</v>
      </c>
      <c r="AY652" s="219" t="s">
        <v>160</v>
      </c>
    </row>
    <row r="653" spans="2:51" s="225" customFormat="1" ht="20.5" customHeight="1">
      <c r="B653" s="220"/>
      <c r="C653" s="395"/>
      <c r="D653" s="395"/>
      <c r="E653" s="396" t="s">
        <v>5</v>
      </c>
      <c r="F653" s="397" t="s">
        <v>1358</v>
      </c>
      <c r="G653" s="398"/>
      <c r="H653" s="398"/>
      <c r="I653" s="398"/>
      <c r="J653" s="395"/>
      <c r="K653" s="399">
        <v>18</v>
      </c>
      <c r="L653" s="221"/>
      <c r="M653" s="221"/>
      <c r="N653" s="221"/>
      <c r="O653" s="221"/>
      <c r="P653" s="221"/>
      <c r="Q653" s="221"/>
      <c r="R653" s="224"/>
      <c r="T653" s="226"/>
      <c r="U653" s="221"/>
      <c r="V653" s="221"/>
      <c r="W653" s="221"/>
      <c r="X653" s="221"/>
      <c r="Y653" s="221"/>
      <c r="Z653" s="221"/>
      <c r="AA653" s="227"/>
      <c r="AT653" s="228" t="s">
        <v>168</v>
      </c>
      <c r="AU653" s="228" t="s">
        <v>114</v>
      </c>
      <c r="AV653" s="225" t="s">
        <v>114</v>
      </c>
      <c r="AW653" s="225" t="s">
        <v>33</v>
      </c>
      <c r="AX653" s="225" t="s">
        <v>75</v>
      </c>
      <c r="AY653" s="228" t="s">
        <v>160</v>
      </c>
    </row>
    <row r="654" spans="2:51" s="234" customFormat="1" ht="20.5" customHeight="1">
      <c r="B654" s="229"/>
      <c r="C654" s="400"/>
      <c r="D654" s="400"/>
      <c r="E654" s="401" t="s">
        <v>5</v>
      </c>
      <c r="F654" s="402" t="s">
        <v>170</v>
      </c>
      <c r="G654" s="403"/>
      <c r="H654" s="403"/>
      <c r="I654" s="403"/>
      <c r="J654" s="400"/>
      <c r="K654" s="404">
        <v>18</v>
      </c>
      <c r="L654" s="230"/>
      <c r="M654" s="230"/>
      <c r="N654" s="230"/>
      <c r="O654" s="230"/>
      <c r="P654" s="230"/>
      <c r="Q654" s="230"/>
      <c r="R654" s="233"/>
      <c r="T654" s="235"/>
      <c r="U654" s="230"/>
      <c r="V654" s="230"/>
      <c r="W654" s="230"/>
      <c r="X654" s="230"/>
      <c r="Y654" s="230"/>
      <c r="Z654" s="230"/>
      <c r="AA654" s="236"/>
      <c r="AT654" s="237" t="s">
        <v>168</v>
      </c>
      <c r="AU654" s="237" t="s">
        <v>114</v>
      </c>
      <c r="AV654" s="234" t="s">
        <v>165</v>
      </c>
      <c r="AW654" s="234" t="s">
        <v>33</v>
      </c>
      <c r="AX654" s="234" t="s">
        <v>83</v>
      </c>
      <c r="AY654" s="237" t="s">
        <v>160</v>
      </c>
    </row>
    <row r="655" spans="2:65" s="126" customFormat="1" ht="20.5" customHeight="1">
      <c r="B655" s="127"/>
      <c r="C655" s="412" t="s">
        <v>391</v>
      </c>
      <c r="D655" s="412" t="s">
        <v>237</v>
      </c>
      <c r="E655" s="413" t="s">
        <v>970</v>
      </c>
      <c r="F655" s="414" t="s">
        <v>971</v>
      </c>
      <c r="G655" s="414"/>
      <c r="H655" s="414"/>
      <c r="I655" s="414"/>
      <c r="J655" s="415" t="s">
        <v>363</v>
      </c>
      <c r="K655" s="416">
        <v>18</v>
      </c>
      <c r="L655" s="323">
        <v>0</v>
      </c>
      <c r="M655" s="323"/>
      <c r="N655" s="324">
        <f>ROUND(L655*K655,2)</f>
        <v>0</v>
      </c>
      <c r="O655" s="318"/>
      <c r="P655" s="318"/>
      <c r="Q655" s="318"/>
      <c r="R655" s="130"/>
      <c r="T655" s="207" t="s">
        <v>5</v>
      </c>
      <c r="U655" s="208" t="s">
        <v>40</v>
      </c>
      <c r="V655" s="128"/>
      <c r="W655" s="209">
        <f>V655*K655</f>
        <v>0</v>
      </c>
      <c r="X655" s="209">
        <v>0.0008</v>
      </c>
      <c r="Y655" s="209">
        <f>X655*K655</f>
        <v>0.014400000000000001</v>
      </c>
      <c r="Z655" s="209">
        <v>0</v>
      </c>
      <c r="AA655" s="210">
        <f>Z655*K655</f>
        <v>0</v>
      </c>
      <c r="AR655" s="117" t="s">
        <v>213</v>
      </c>
      <c r="AT655" s="117" t="s">
        <v>237</v>
      </c>
      <c r="AU655" s="117" t="s">
        <v>114</v>
      </c>
      <c r="AY655" s="117" t="s">
        <v>160</v>
      </c>
      <c r="BE655" s="174">
        <f>IF(U655="základní",N655,0)</f>
        <v>0</v>
      </c>
      <c r="BF655" s="174">
        <f>IF(U655="snížená",N655,0)</f>
        <v>0</v>
      </c>
      <c r="BG655" s="174">
        <f>IF(U655="zákl. přenesená",N655,0)</f>
        <v>0</v>
      </c>
      <c r="BH655" s="174">
        <f>IF(U655="sníž. přenesená",N655,0)</f>
        <v>0</v>
      </c>
      <c r="BI655" s="174">
        <f>IF(U655="nulová",N655,0)</f>
        <v>0</v>
      </c>
      <c r="BJ655" s="117" t="s">
        <v>83</v>
      </c>
      <c r="BK655" s="174">
        <f>ROUND(L655*K655,2)</f>
        <v>0</v>
      </c>
      <c r="BL655" s="117" t="s">
        <v>165</v>
      </c>
      <c r="BM655" s="117" t="s">
        <v>1359</v>
      </c>
    </row>
    <row r="656" spans="2:65" s="126" customFormat="1" ht="28.95" customHeight="1">
      <c r="B656" s="127"/>
      <c r="C656" s="383" t="s">
        <v>396</v>
      </c>
      <c r="D656" s="383" t="s">
        <v>161</v>
      </c>
      <c r="E656" s="384" t="s">
        <v>1360</v>
      </c>
      <c r="F656" s="385" t="s">
        <v>1361</v>
      </c>
      <c r="G656" s="385"/>
      <c r="H656" s="385"/>
      <c r="I656" s="385"/>
      <c r="J656" s="386" t="s">
        <v>363</v>
      </c>
      <c r="K656" s="387">
        <v>9</v>
      </c>
      <c r="L656" s="317">
        <v>0</v>
      </c>
      <c r="M656" s="317"/>
      <c r="N656" s="318">
        <f>ROUND(L656*K656,2)</f>
        <v>0</v>
      </c>
      <c r="O656" s="318"/>
      <c r="P656" s="318"/>
      <c r="Q656" s="318"/>
      <c r="R656" s="130"/>
      <c r="T656" s="207" t="s">
        <v>5</v>
      </c>
      <c r="U656" s="208" t="s">
        <v>40</v>
      </c>
      <c r="V656" s="128"/>
      <c r="W656" s="209">
        <f>V656*K656</f>
        <v>0</v>
      </c>
      <c r="X656" s="209">
        <v>0</v>
      </c>
      <c r="Y656" s="209">
        <f>X656*K656</f>
        <v>0</v>
      </c>
      <c r="Z656" s="209">
        <v>0</v>
      </c>
      <c r="AA656" s="210">
        <f>Z656*K656</f>
        <v>0</v>
      </c>
      <c r="AR656" s="117" t="s">
        <v>165</v>
      </c>
      <c r="AT656" s="117" t="s">
        <v>161</v>
      </c>
      <c r="AU656" s="117" t="s">
        <v>114</v>
      </c>
      <c r="AY656" s="117" t="s">
        <v>160</v>
      </c>
      <c r="BE656" s="174">
        <f>IF(U656="základní",N656,0)</f>
        <v>0</v>
      </c>
      <c r="BF656" s="174">
        <f>IF(U656="snížená",N656,0)</f>
        <v>0</v>
      </c>
      <c r="BG656" s="174">
        <f>IF(U656="zákl. přenesená",N656,0)</f>
        <v>0</v>
      </c>
      <c r="BH656" s="174">
        <f>IF(U656="sníž. přenesená",N656,0)</f>
        <v>0</v>
      </c>
      <c r="BI656" s="174">
        <f>IF(U656="nulová",N656,0)</f>
        <v>0</v>
      </c>
      <c r="BJ656" s="117" t="s">
        <v>83</v>
      </c>
      <c r="BK656" s="174">
        <f>ROUND(L656*K656,2)</f>
        <v>0</v>
      </c>
      <c r="BL656" s="117" t="s">
        <v>165</v>
      </c>
      <c r="BM656" s="117" t="s">
        <v>1362</v>
      </c>
    </row>
    <row r="657" spans="2:51" s="216" customFormat="1" ht="20.5" customHeight="1">
      <c r="B657" s="211"/>
      <c r="C657" s="388"/>
      <c r="D657" s="388"/>
      <c r="E657" s="389" t="s">
        <v>5</v>
      </c>
      <c r="F657" s="390" t="s">
        <v>969</v>
      </c>
      <c r="G657" s="391"/>
      <c r="H657" s="391"/>
      <c r="I657" s="391"/>
      <c r="J657" s="388"/>
      <c r="K657" s="392" t="s">
        <v>5</v>
      </c>
      <c r="L657" s="212"/>
      <c r="M657" s="212"/>
      <c r="N657" s="212"/>
      <c r="O657" s="212"/>
      <c r="P657" s="212"/>
      <c r="Q657" s="212"/>
      <c r="R657" s="215"/>
      <c r="T657" s="217"/>
      <c r="U657" s="212"/>
      <c r="V657" s="212"/>
      <c r="W657" s="212"/>
      <c r="X657" s="212"/>
      <c r="Y657" s="212"/>
      <c r="Z657" s="212"/>
      <c r="AA657" s="218"/>
      <c r="AT657" s="219" t="s">
        <v>168</v>
      </c>
      <c r="AU657" s="219" t="s">
        <v>114</v>
      </c>
      <c r="AV657" s="216" t="s">
        <v>83</v>
      </c>
      <c r="AW657" s="216" t="s">
        <v>33</v>
      </c>
      <c r="AX657" s="216" t="s">
        <v>75</v>
      </c>
      <c r="AY657" s="219" t="s">
        <v>160</v>
      </c>
    </row>
    <row r="658" spans="2:51" s="225" customFormat="1" ht="20.5" customHeight="1">
      <c r="B658" s="220"/>
      <c r="C658" s="395"/>
      <c r="D658" s="395"/>
      <c r="E658" s="396" t="s">
        <v>5</v>
      </c>
      <c r="F658" s="397" t="s">
        <v>218</v>
      </c>
      <c r="G658" s="398"/>
      <c r="H658" s="398"/>
      <c r="I658" s="398"/>
      <c r="J658" s="395"/>
      <c r="K658" s="399">
        <v>9</v>
      </c>
      <c r="L658" s="221"/>
      <c r="M658" s="221"/>
      <c r="N658" s="221"/>
      <c r="O658" s="221"/>
      <c r="P658" s="221"/>
      <c r="Q658" s="221"/>
      <c r="R658" s="224"/>
      <c r="T658" s="226"/>
      <c r="U658" s="221"/>
      <c r="V658" s="221"/>
      <c r="W658" s="221"/>
      <c r="X658" s="221"/>
      <c r="Y658" s="221"/>
      <c r="Z658" s="221"/>
      <c r="AA658" s="227"/>
      <c r="AT658" s="228" t="s">
        <v>168</v>
      </c>
      <c r="AU658" s="228" t="s">
        <v>114</v>
      </c>
      <c r="AV658" s="225" t="s">
        <v>114</v>
      </c>
      <c r="AW658" s="225" t="s">
        <v>33</v>
      </c>
      <c r="AX658" s="225" t="s">
        <v>75</v>
      </c>
      <c r="AY658" s="228" t="s">
        <v>160</v>
      </c>
    </row>
    <row r="659" spans="2:51" s="234" customFormat="1" ht="20.5" customHeight="1">
      <c r="B659" s="229"/>
      <c r="C659" s="400"/>
      <c r="D659" s="400"/>
      <c r="E659" s="401" t="s">
        <v>5</v>
      </c>
      <c r="F659" s="402" t="s">
        <v>170</v>
      </c>
      <c r="G659" s="403"/>
      <c r="H659" s="403"/>
      <c r="I659" s="403"/>
      <c r="J659" s="400"/>
      <c r="K659" s="404">
        <v>9</v>
      </c>
      <c r="L659" s="230"/>
      <c r="M659" s="230"/>
      <c r="N659" s="230"/>
      <c r="O659" s="230"/>
      <c r="P659" s="230"/>
      <c r="Q659" s="230"/>
      <c r="R659" s="233"/>
      <c r="T659" s="235"/>
      <c r="U659" s="230"/>
      <c r="V659" s="230"/>
      <c r="W659" s="230"/>
      <c r="X659" s="230"/>
      <c r="Y659" s="230"/>
      <c r="Z659" s="230"/>
      <c r="AA659" s="236"/>
      <c r="AT659" s="237" t="s">
        <v>168</v>
      </c>
      <c r="AU659" s="237" t="s">
        <v>114</v>
      </c>
      <c r="AV659" s="234" t="s">
        <v>165</v>
      </c>
      <c r="AW659" s="234" t="s">
        <v>33</v>
      </c>
      <c r="AX659" s="234" t="s">
        <v>83</v>
      </c>
      <c r="AY659" s="237" t="s">
        <v>160</v>
      </c>
    </row>
    <row r="660" spans="2:65" s="126" customFormat="1" ht="20.5" customHeight="1">
      <c r="B660" s="127"/>
      <c r="C660" s="412" t="s">
        <v>400</v>
      </c>
      <c r="D660" s="412" t="s">
        <v>237</v>
      </c>
      <c r="E660" s="413" t="s">
        <v>1363</v>
      </c>
      <c r="F660" s="414" t="s">
        <v>1364</v>
      </c>
      <c r="G660" s="414"/>
      <c r="H660" s="414"/>
      <c r="I660" s="414"/>
      <c r="J660" s="415" t="s">
        <v>363</v>
      </c>
      <c r="K660" s="416">
        <v>9</v>
      </c>
      <c r="L660" s="323">
        <v>0</v>
      </c>
      <c r="M660" s="323"/>
      <c r="N660" s="324">
        <f>ROUND(L660*K660,2)</f>
        <v>0</v>
      </c>
      <c r="O660" s="318"/>
      <c r="P660" s="318"/>
      <c r="Q660" s="318"/>
      <c r="R660" s="130"/>
      <c r="T660" s="207" t="s">
        <v>5</v>
      </c>
      <c r="U660" s="208" t="s">
        <v>40</v>
      </c>
      <c r="V660" s="128"/>
      <c r="W660" s="209">
        <f>V660*K660</f>
        <v>0</v>
      </c>
      <c r="X660" s="209">
        <v>0.0088</v>
      </c>
      <c r="Y660" s="209">
        <f>X660*K660</f>
        <v>0.0792</v>
      </c>
      <c r="Z660" s="209">
        <v>0</v>
      </c>
      <c r="AA660" s="210">
        <f>Z660*K660</f>
        <v>0</v>
      </c>
      <c r="AR660" s="117" t="s">
        <v>213</v>
      </c>
      <c r="AT660" s="117" t="s">
        <v>237</v>
      </c>
      <c r="AU660" s="117" t="s">
        <v>114</v>
      </c>
      <c r="AY660" s="117" t="s">
        <v>160</v>
      </c>
      <c r="BE660" s="174">
        <f>IF(U660="základní",N660,0)</f>
        <v>0</v>
      </c>
      <c r="BF660" s="174">
        <f>IF(U660="snížená",N660,0)</f>
        <v>0</v>
      </c>
      <c r="BG660" s="174">
        <f>IF(U660="zákl. přenesená",N660,0)</f>
        <v>0</v>
      </c>
      <c r="BH660" s="174">
        <f>IF(U660="sníž. přenesená",N660,0)</f>
        <v>0</v>
      </c>
      <c r="BI660" s="174">
        <f>IF(U660="nulová",N660,0)</f>
        <v>0</v>
      </c>
      <c r="BJ660" s="117" t="s">
        <v>83</v>
      </c>
      <c r="BK660" s="174">
        <f>ROUND(L660*K660,2)</f>
        <v>0</v>
      </c>
      <c r="BL660" s="117" t="s">
        <v>165</v>
      </c>
      <c r="BM660" s="117" t="s">
        <v>1365</v>
      </c>
    </row>
    <row r="661" spans="2:65" s="126" customFormat="1" ht="28.95" customHeight="1">
      <c r="B661" s="127"/>
      <c r="C661" s="383" t="s">
        <v>405</v>
      </c>
      <c r="D661" s="383" t="s">
        <v>161</v>
      </c>
      <c r="E661" s="384" t="s">
        <v>979</v>
      </c>
      <c r="F661" s="385" t="s">
        <v>980</v>
      </c>
      <c r="G661" s="385"/>
      <c r="H661" s="385"/>
      <c r="I661" s="385"/>
      <c r="J661" s="386" t="s">
        <v>178</v>
      </c>
      <c r="K661" s="387">
        <v>18.62</v>
      </c>
      <c r="L661" s="317">
        <v>0</v>
      </c>
      <c r="M661" s="317"/>
      <c r="N661" s="318">
        <f>ROUND(L661*K661,2)</f>
        <v>0</v>
      </c>
      <c r="O661" s="318"/>
      <c r="P661" s="318"/>
      <c r="Q661" s="318"/>
      <c r="R661" s="130"/>
      <c r="T661" s="207" t="s">
        <v>5</v>
      </c>
      <c r="U661" s="208" t="s">
        <v>40</v>
      </c>
      <c r="V661" s="128"/>
      <c r="W661" s="209">
        <f>V661*K661</f>
        <v>0</v>
      </c>
      <c r="X661" s="209">
        <v>0</v>
      </c>
      <c r="Y661" s="209">
        <f>X661*K661</f>
        <v>0</v>
      </c>
      <c r="Z661" s="209">
        <v>0</v>
      </c>
      <c r="AA661" s="210">
        <f>Z661*K661</f>
        <v>0</v>
      </c>
      <c r="AR661" s="117" t="s">
        <v>165</v>
      </c>
      <c r="AT661" s="117" t="s">
        <v>161</v>
      </c>
      <c r="AU661" s="117" t="s">
        <v>114</v>
      </c>
      <c r="AY661" s="117" t="s">
        <v>160</v>
      </c>
      <c r="BE661" s="174">
        <f>IF(U661="základní",N661,0)</f>
        <v>0</v>
      </c>
      <c r="BF661" s="174">
        <f>IF(U661="snížená",N661,0)</f>
        <v>0</v>
      </c>
      <c r="BG661" s="174">
        <f>IF(U661="zákl. přenesená",N661,0)</f>
        <v>0</v>
      </c>
      <c r="BH661" s="174">
        <f>IF(U661="sníž. přenesená",N661,0)</f>
        <v>0</v>
      </c>
      <c r="BI661" s="174">
        <f>IF(U661="nulová",N661,0)</f>
        <v>0</v>
      </c>
      <c r="BJ661" s="117" t="s">
        <v>83</v>
      </c>
      <c r="BK661" s="174">
        <f>ROUND(L661*K661,2)</f>
        <v>0</v>
      </c>
      <c r="BL661" s="117" t="s">
        <v>165</v>
      </c>
      <c r="BM661" s="117" t="s">
        <v>1366</v>
      </c>
    </row>
    <row r="662" spans="2:51" s="216" customFormat="1" ht="20.5" customHeight="1">
      <c r="B662" s="211"/>
      <c r="C662" s="388"/>
      <c r="D662" s="388"/>
      <c r="E662" s="389" t="s">
        <v>5</v>
      </c>
      <c r="F662" s="390" t="s">
        <v>952</v>
      </c>
      <c r="G662" s="391"/>
      <c r="H662" s="391"/>
      <c r="I662" s="391"/>
      <c r="J662" s="388"/>
      <c r="K662" s="392" t="s">
        <v>5</v>
      </c>
      <c r="L662" s="212"/>
      <c r="M662" s="212"/>
      <c r="N662" s="212"/>
      <c r="O662" s="212"/>
      <c r="P662" s="212"/>
      <c r="Q662" s="212"/>
      <c r="R662" s="215"/>
      <c r="T662" s="217"/>
      <c r="U662" s="212"/>
      <c r="V662" s="212"/>
      <c r="W662" s="212"/>
      <c r="X662" s="212"/>
      <c r="Y662" s="212"/>
      <c r="Z662" s="212"/>
      <c r="AA662" s="218"/>
      <c r="AT662" s="219" t="s">
        <v>168</v>
      </c>
      <c r="AU662" s="219" t="s">
        <v>114</v>
      </c>
      <c r="AV662" s="216" t="s">
        <v>83</v>
      </c>
      <c r="AW662" s="216" t="s">
        <v>33</v>
      </c>
      <c r="AX662" s="216" t="s">
        <v>75</v>
      </c>
      <c r="AY662" s="219" t="s">
        <v>160</v>
      </c>
    </row>
    <row r="663" spans="2:51" s="225" customFormat="1" ht="28.95" customHeight="1">
      <c r="B663" s="220"/>
      <c r="C663" s="395"/>
      <c r="D663" s="395"/>
      <c r="E663" s="396" t="s">
        <v>5</v>
      </c>
      <c r="F663" s="397" t="s">
        <v>1334</v>
      </c>
      <c r="G663" s="398"/>
      <c r="H663" s="398"/>
      <c r="I663" s="398"/>
      <c r="J663" s="395"/>
      <c r="K663" s="399">
        <v>18.62</v>
      </c>
      <c r="L663" s="221"/>
      <c r="M663" s="221"/>
      <c r="N663" s="221"/>
      <c r="O663" s="221"/>
      <c r="P663" s="221"/>
      <c r="Q663" s="221"/>
      <c r="R663" s="224"/>
      <c r="T663" s="226"/>
      <c r="U663" s="221"/>
      <c r="V663" s="221"/>
      <c r="W663" s="221"/>
      <c r="X663" s="221"/>
      <c r="Y663" s="221"/>
      <c r="Z663" s="221"/>
      <c r="AA663" s="227"/>
      <c r="AT663" s="228" t="s">
        <v>168</v>
      </c>
      <c r="AU663" s="228" t="s">
        <v>114</v>
      </c>
      <c r="AV663" s="225" t="s">
        <v>114</v>
      </c>
      <c r="AW663" s="225" t="s">
        <v>33</v>
      </c>
      <c r="AX663" s="225" t="s">
        <v>75</v>
      </c>
      <c r="AY663" s="228" t="s">
        <v>160</v>
      </c>
    </row>
    <row r="664" spans="2:51" s="234" customFormat="1" ht="20.5" customHeight="1">
      <c r="B664" s="229"/>
      <c r="C664" s="400"/>
      <c r="D664" s="400"/>
      <c r="E664" s="401" t="s">
        <v>5</v>
      </c>
      <c r="F664" s="402" t="s">
        <v>170</v>
      </c>
      <c r="G664" s="403"/>
      <c r="H664" s="403"/>
      <c r="I664" s="403"/>
      <c r="J664" s="400"/>
      <c r="K664" s="404">
        <v>18.62</v>
      </c>
      <c r="L664" s="230"/>
      <c r="M664" s="230"/>
      <c r="N664" s="230"/>
      <c r="O664" s="230"/>
      <c r="P664" s="230"/>
      <c r="Q664" s="230"/>
      <c r="R664" s="233"/>
      <c r="T664" s="235"/>
      <c r="U664" s="230"/>
      <c r="V664" s="230"/>
      <c r="W664" s="230"/>
      <c r="X664" s="230"/>
      <c r="Y664" s="230"/>
      <c r="Z664" s="230"/>
      <c r="AA664" s="236"/>
      <c r="AT664" s="237" t="s">
        <v>168</v>
      </c>
      <c r="AU664" s="237" t="s">
        <v>114</v>
      </c>
      <c r="AV664" s="234" t="s">
        <v>165</v>
      </c>
      <c r="AW664" s="234" t="s">
        <v>33</v>
      </c>
      <c r="AX664" s="234" t="s">
        <v>83</v>
      </c>
      <c r="AY664" s="237" t="s">
        <v>160</v>
      </c>
    </row>
    <row r="665" spans="2:65" s="126" customFormat="1" ht="28.95" customHeight="1">
      <c r="B665" s="127"/>
      <c r="C665" s="383" t="s">
        <v>409</v>
      </c>
      <c r="D665" s="383" t="s">
        <v>161</v>
      </c>
      <c r="E665" s="384" t="s">
        <v>982</v>
      </c>
      <c r="F665" s="385" t="s">
        <v>983</v>
      </c>
      <c r="G665" s="385"/>
      <c r="H665" s="385"/>
      <c r="I665" s="385"/>
      <c r="J665" s="386" t="s">
        <v>363</v>
      </c>
      <c r="K665" s="387">
        <v>34</v>
      </c>
      <c r="L665" s="317">
        <v>0</v>
      </c>
      <c r="M665" s="317"/>
      <c r="N665" s="318">
        <f>ROUND(L665*K665,2)</f>
        <v>0</v>
      </c>
      <c r="O665" s="318"/>
      <c r="P665" s="318"/>
      <c r="Q665" s="318"/>
      <c r="R665" s="130"/>
      <c r="T665" s="207" t="s">
        <v>5</v>
      </c>
      <c r="U665" s="208" t="s">
        <v>40</v>
      </c>
      <c r="V665" s="128"/>
      <c r="W665" s="209">
        <f>V665*K665</f>
        <v>0</v>
      </c>
      <c r="X665" s="209">
        <v>0.46009</v>
      </c>
      <c r="Y665" s="209">
        <f>X665*K665</f>
        <v>15.64306</v>
      </c>
      <c r="Z665" s="209">
        <v>0</v>
      </c>
      <c r="AA665" s="210">
        <f>Z665*K665</f>
        <v>0</v>
      </c>
      <c r="AR665" s="117" t="s">
        <v>165</v>
      </c>
      <c r="AT665" s="117" t="s">
        <v>161</v>
      </c>
      <c r="AU665" s="117" t="s">
        <v>114</v>
      </c>
      <c r="AY665" s="117" t="s">
        <v>160</v>
      </c>
      <c r="BE665" s="174">
        <f>IF(U665="základní",N665,0)</f>
        <v>0</v>
      </c>
      <c r="BF665" s="174">
        <f>IF(U665="snížená",N665,0)</f>
        <v>0</v>
      </c>
      <c r="BG665" s="174">
        <f>IF(U665="zákl. přenesená",N665,0)</f>
        <v>0</v>
      </c>
      <c r="BH665" s="174">
        <f>IF(U665="sníž. přenesená",N665,0)</f>
        <v>0</v>
      </c>
      <c r="BI665" s="174">
        <f>IF(U665="nulová",N665,0)</f>
        <v>0</v>
      </c>
      <c r="BJ665" s="117" t="s">
        <v>83</v>
      </c>
      <c r="BK665" s="174">
        <f>ROUND(L665*K665,2)</f>
        <v>0</v>
      </c>
      <c r="BL665" s="117" t="s">
        <v>165</v>
      </c>
      <c r="BM665" s="117" t="s">
        <v>1367</v>
      </c>
    </row>
    <row r="666" spans="2:51" s="225" customFormat="1" ht="20.5" customHeight="1">
      <c r="B666" s="220"/>
      <c r="C666" s="395"/>
      <c r="D666" s="395"/>
      <c r="E666" s="396" t="s">
        <v>5</v>
      </c>
      <c r="F666" s="410" t="s">
        <v>1368</v>
      </c>
      <c r="G666" s="411"/>
      <c r="H666" s="411"/>
      <c r="I666" s="411"/>
      <c r="J666" s="395"/>
      <c r="K666" s="399">
        <v>34</v>
      </c>
      <c r="L666" s="221"/>
      <c r="M666" s="221"/>
      <c r="N666" s="221"/>
      <c r="O666" s="221"/>
      <c r="P666" s="221"/>
      <c r="Q666" s="221"/>
      <c r="R666" s="224"/>
      <c r="T666" s="226"/>
      <c r="U666" s="221"/>
      <c r="V666" s="221"/>
      <c r="W666" s="221"/>
      <c r="X666" s="221"/>
      <c r="Y666" s="221"/>
      <c r="Z666" s="221"/>
      <c r="AA666" s="227"/>
      <c r="AT666" s="228" t="s">
        <v>168</v>
      </c>
      <c r="AU666" s="228" t="s">
        <v>114</v>
      </c>
      <c r="AV666" s="225" t="s">
        <v>114</v>
      </c>
      <c r="AW666" s="225" t="s">
        <v>33</v>
      </c>
      <c r="AX666" s="225" t="s">
        <v>75</v>
      </c>
      <c r="AY666" s="228" t="s">
        <v>160</v>
      </c>
    </row>
    <row r="667" spans="2:51" s="234" customFormat="1" ht="20.5" customHeight="1">
      <c r="B667" s="229"/>
      <c r="C667" s="400"/>
      <c r="D667" s="400"/>
      <c r="E667" s="401" t="s">
        <v>5</v>
      </c>
      <c r="F667" s="402" t="s">
        <v>170</v>
      </c>
      <c r="G667" s="403"/>
      <c r="H667" s="403"/>
      <c r="I667" s="403"/>
      <c r="J667" s="400"/>
      <c r="K667" s="404">
        <v>34</v>
      </c>
      <c r="L667" s="230"/>
      <c r="M667" s="230"/>
      <c r="N667" s="230"/>
      <c r="O667" s="230"/>
      <c r="P667" s="230"/>
      <c r="Q667" s="230"/>
      <c r="R667" s="233"/>
      <c r="T667" s="235"/>
      <c r="U667" s="230"/>
      <c r="V667" s="230"/>
      <c r="W667" s="230"/>
      <c r="X667" s="230"/>
      <c r="Y667" s="230"/>
      <c r="Z667" s="230"/>
      <c r="AA667" s="236"/>
      <c r="AT667" s="237" t="s">
        <v>168</v>
      </c>
      <c r="AU667" s="237" t="s">
        <v>114</v>
      </c>
      <c r="AV667" s="234" t="s">
        <v>165</v>
      </c>
      <c r="AW667" s="234" t="s">
        <v>33</v>
      </c>
      <c r="AX667" s="234" t="s">
        <v>83</v>
      </c>
      <c r="AY667" s="237" t="s">
        <v>160</v>
      </c>
    </row>
    <row r="668" spans="2:65" s="126" customFormat="1" ht="40.15" customHeight="1">
      <c r="B668" s="127"/>
      <c r="C668" s="383" t="s">
        <v>415</v>
      </c>
      <c r="D668" s="383" t="s">
        <v>161</v>
      </c>
      <c r="E668" s="384" t="s">
        <v>986</v>
      </c>
      <c r="F668" s="385" t="s">
        <v>987</v>
      </c>
      <c r="G668" s="385"/>
      <c r="H668" s="385"/>
      <c r="I668" s="385"/>
      <c r="J668" s="386" t="s">
        <v>178</v>
      </c>
      <c r="K668" s="387">
        <v>250.62</v>
      </c>
      <c r="L668" s="317">
        <v>0</v>
      </c>
      <c r="M668" s="317"/>
      <c r="N668" s="318">
        <f>ROUND(L668*K668,2)</f>
        <v>0</v>
      </c>
      <c r="O668" s="318"/>
      <c r="P668" s="318"/>
      <c r="Q668" s="318"/>
      <c r="R668" s="130"/>
      <c r="T668" s="207" t="s">
        <v>5</v>
      </c>
      <c r="U668" s="208" t="s">
        <v>40</v>
      </c>
      <c r="V668" s="128"/>
      <c r="W668" s="209">
        <f>V668*K668</f>
        <v>0</v>
      </c>
      <c r="X668" s="209">
        <v>0</v>
      </c>
      <c r="Y668" s="209">
        <f>X668*K668</f>
        <v>0</v>
      </c>
      <c r="Z668" s="209">
        <v>0</v>
      </c>
      <c r="AA668" s="210">
        <f>Z668*K668</f>
        <v>0</v>
      </c>
      <c r="AR668" s="117" t="s">
        <v>165</v>
      </c>
      <c r="AT668" s="117" t="s">
        <v>161</v>
      </c>
      <c r="AU668" s="117" t="s">
        <v>114</v>
      </c>
      <c r="AY668" s="117" t="s">
        <v>160</v>
      </c>
      <c r="BE668" s="174">
        <f>IF(U668="základní",N668,0)</f>
        <v>0</v>
      </c>
      <c r="BF668" s="174">
        <f>IF(U668="snížená",N668,0)</f>
        <v>0</v>
      </c>
      <c r="BG668" s="174">
        <f>IF(U668="zákl. přenesená",N668,0)</f>
        <v>0</v>
      </c>
      <c r="BH668" s="174">
        <f>IF(U668="sníž. přenesená",N668,0)</f>
        <v>0</v>
      </c>
      <c r="BI668" s="174">
        <f>IF(U668="nulová",N668,0)</f>
        <v>0</v>
      </c>
      <c r="BJ668" s="117" t="s">
        <v>83</v>
      </c>
      <c r="BK668" s="174">
        <f>ROUND(L668*K668,2)</f>
        <v>0</v>
      </c>
      <c r="BL668" s="117" t="s">
        <v>165</v>
      </c>
      <c r="BM668" s="117" t="s">
        <v>1369</v>
      </c>
    </row>
    <row r="669" spans="2:51" s="216" customFormat="1" ht="20.5" customHeight="1">
      <c r="B669" s="211"/>
      <c r="C669" s="388"/>
      <c r="D669" s="388"/>
      <c r="E669" s="389" t="s">
        <v>5</v>
      </c>
      <c r="F669" s="390" t="s">
        <v>952</v>
      </c>
      <c r="G669" s="391"/>
      <c r="H669" s="391"/>
      <c r="I669" s="391"/>
      <c r="J669" s="388"/>
      <c r="K669" s="392" t="s">
        <v>5</v>
      </c>
      <c r="L669" s="212"/>
      <c r="M669" s="212"/>
      <c r="N669" s="212"/>
      <c r="O669" s="212"/>
      <c r="P669" s="212"/>
      <c r="Q669" s="212"/>
      <c r="R669" s="215"/>
      <c r="T669" s="217"/>
      <c r="U669" s="212"/>
      <c r="V669" s="212"/>
      <c r="W669" s="212"/>
      <c r="X669" s="212"/>
      <c r="Y669" s="212"/>
      <c r="Z669" s="212"/>
      <c r="AA669" s="218"/>
      <c r="AT669" s="219" t="s">
        <v>168</v>
      </c>
      <c r="AU669" s="219" t="s">
        <v>114</v>
      </c>
      <c r="AV669" s="216" t="s">
        <v>83</v>
      </c>
      <c r="AW669" s="216" t="s">
        <v>33</v>
      </c>
      <c r="AX669" s="216" t="s">
        <v>75</v>
      </c>
      <c r="AY669" s="219" t="s">
        <v>160</v>
      </c>
    </row>
    <row r="670" spans="2:51" s="225" customFormat="1" ht="28.95" customHeight="1">
      <c r="B670" s="220"/>
      <c r="C670" s="395"/>
      <c r="D670" s="395"/>
      <c r="E670" s="396" t="s">
        <v>5</v>
      </c>
      <c r="F670" s="397" t="s">
        <v>1334</v>
      </c>
      <c r="G670" s="398"/>
      <c r="H670" s="398"/>
      <c r="I670" s="398"/>
      <c r="J670" s="395"/>
      <c r="K670" s="399">
        <v>18.62</v>
      </c>
      <c r="L670" s="221"/>
      <c r="M670" s="221"/>
      <c r="N670" s="221"/>
      <c r="O670" s="221"/>
      <c r="P670" s="221"/>
      <c r="Q670" s="221"/>
      <c r="R670" s="224"/>
      <c r="T670" s="226"/>
      <c r="U670" s="221"/>
      <c r="V670" s="221"/>
      <c r="W670" s="221"/>
      <c r="X670" s="221"/>
      <c r="Y670" s="221"/>
      <c r="Z670" s="221"/>
      <c r="AA670" s="227"/>
      <c r="AT670" s="228" t="s">
        <v>168</v>
      </c>
      <c r="AU670" s="228" t="s">
        <v>114</v>
      </c>
      <c r="AV670" s="225" t="s">
        <v>114</v>
      </c>
      <c r="AW670" s="225" t="s">
        <v>33</v>
      </c>
      <c r="AX670" s="225" t="s">
        <v>75</v>
      </c>
      <c r="AY670" s="228" t="s">
        <v>160</v>
      </c>
    </row>
    <row r="671" spans="2:51" s="243" customFormat="1" ht="20.5" customHeight="1">
      <c r="B671" s="238"/>
      <c r="C671" s="405"/>
      <c r="D671" s="405"/>
      <c r="E671" s="406" t="s">
        <v>5</v>
      </c>
      <c r="F671" s="407" t="s">
        <v>197</v>
      </c>
      <c r="G671" s="408"/>
      <c r="H671" s="408"/>
      <c r="I671" s="408"/>
      <c r="J671" s="405"/>
      <c r="K671" s="409">
        <v>18.62</v>
      </c>
      <c r="L671" s="239"/>
      <c r="M671" s="239"/>
      <c r="N671" s="239"/>
      <c r="O671" s="239"/>
      <c r="P671" s="239"/>
      <c r="Q671" s="239"/>
      <c r="R671" s="242"/>
      <c r="T671" s="244"/>
      <c r="U671" s="239"/>
      <c r="V671" s="239"/>
      <c r="W671" s="239"/>
      <c r="X671" s="239"/>
      <c r="Y671" s="239"/>
      <c r="Z671" s="239"/>
      <c r="AA671" s="245"/>
      <c r="AT671" s="246" t="s">
        <v>168</v>
      </c>
      <c r="AU671" s="246" t="s">
        <v>114</v>
      </c>
      <c r="AV671" s="243" t="s">
        <v>175</v>
      </c>
      <c r="AW671" s="243" t="s">
        <v>33</v>
      </c>
      <c r="AX671" s="243" t="s">
        <v>75</v>
      </c>
      <c r="AY671" s="246" t="s">
        <v>160</v>
      </c>
    </row>
    <row r="672" spans="2:51" s="216" customFormat="1" ht="20.5" customHeight="1">
      <c r="B672" s="211"/>
      <c r="C672" s="388"/>
      <c r="D672" s="388"/>
      <c r="E672" s="389" t="s">
        <v>5</v>
      </c>
      <c r="F672" s="393" t="s">
        <v>1370</v>
      </c>
      <c r="G672" s="394"/>
      <c r="H672" s="394"/>
      <c r="I672" s="394"/>
      <c r="J672" s="388"/>
      <c r="K672" s="392" t="s">
        <v>5</v>
      </c>
      <c r="L672" s="212"/>
      <c r="M672" s="212"/>
      <c r="N672" s="212"/>
      <c r="O672" s="212"/>
      <c r="P672" s="212"/>
      <c r="Q672" s="212"/>
      <c r="R672" s="215"/>
      <c r="T672" s="217"/>
      <c r="U672" s="212"/>
      <c r="V672" s="212"/>
      <c r="W672" s="212"/>
      <c r="X672" s="212"/>
      <c r="Y672" s="212"/>
      <c r="Z672" s="212"/>
      <c r="AA672" s="218"/>
      <c r="AT672" s="219" t="s">
        <v>168</v>
      </c>
      <c r="AU672" s="219" t="s">
        <v>114</v>
      </c>
      <c r="AV672" s="216" t="s">
        <v>83</v>
      </c>
      <c r="AW672" s="216" t="s">
        <v>33</v>
      </c>
      <c r="AX672" s="216" t="s">
        <v>75</v>
      </c>
      <c r="AY672" s="219" t="s">
        <v>160</v>
      </c>
    </row>
    <row r="673" spans="2:51" s="225" customFormat="1" ht="20.5" customHeight="1">
      <c r="B673" s="220"/>
      <c r="C673" s="395"/>
      <c r="D673" s="395"/>
      <c r="E673" s="396" t="s">
        <v>5</v>
      </c>
      <c r="F673" s="397" t="s">
        <v>1352</v>
      </c>
      <c r="G673" s="398"/>
      <c r="H673" s="398"/>
      <c r="I673" s="398"/>
      <c r="J673" s="395"/>
      <c r="K673" s="399">
        <v>192</v>
      </c>
      <c r="L673" s="221"/>
      <c r="M673" s="221"/>
      <c r="N673" s="221"/>
      <c r="O673" s="221"/>
      <c r="P673" s="221"/>
      <c r="Q673" s="221"/>
      <c r="R673" s="224"/>
      <c r="T673" s="226"/>
      <c r="U673" s="221"/>
      <c r="V673" s="221"/>
      <c r="W673" s="221"/>
      <c r="X673" s="221"/>
      <c r="Y673" s="221"/>
      <c r="Z673" s="221"/>
      <c r="AA673" s="227"/>
      <c r="AT673" s="228" t="s">
        <v>168</v>
      </c>
      <c r="AU673" s="228" t="s">
        <v>114</v>
      </c>
      <c r="AV673" s="225" t="s">
        <v>114</v>
      </c>
      <c r="AW673" s="225" t="s">
        <v>33</v>
      </c>
      <c r="AX673" s="225" t="s">
        <v>75</v>
      </c>
      <c r="AY673" s="228" t="s">
        <v>160</v>
      </c>
    </row>
    <row r="674" spans="2:51" s="216" customFormat="1" ht="20.5" customHeight="1">
      <c r="B674" s="211"/>
      <c r="C674" s="388"/>
      <c r="D674" s="388"/>
      <c r="E674" s="389" t="s">
        <v>5</v>
      </c>
      <c r="F674" s="393" t="s">
        <v>1371</v>
      </c>
      <c r="G674" s="394"/>
      <c r="H674" s="394"/>
      <c r="I674" s="394"/>
      <c r="J674" s="388"/>
      <c r="K674" s="392" t="s">
        <v>5</v>
      </c>
      <c r="L674" s="212"/>
      <c r="M674" s="212"/>
      <c r="N674" s="212"/>
      <c r="O674" s="212"/>
      <c r="P674" s="212"/>
      <c r="Q674" s="212"/>
      <c r="R674" s="215"/>
      <c r="T674" s="217"/>
      <c r="U674" s="212"/>
      <c r="V674" s="212"/>
      <c r="W674" s="212"/>
      <c r="X674" s="212"/>
      <c r="Y674" s="212"/>
      <c r="Z674" s="212"/>
      <c r="AA674" s="218"/>
      <c r="AT674" s="219" t="s">
        <v>168</v>
      </c>
      <c r="AU674" s="219" t="s">
        <v>114</v>
      </c>
      <c r="AV674" s="216" t="s">
        <v>83</v>
      </c>
      <c r="AW674" s="216" t="s">
        <v>33</v>
      </c>
      <c r="AX674" s="216" t="s">
        <v>75</v>
      </c>
      <c r="AY674" s="219" t="s">
        <v>160</v>
      </c>
    </row>
    <row r="675" spans="2:51" s="225" customFormat="1" ht="20.5" customHeight="1">
      <c r="B675" s="220"/>
      <c r="C675" s="395"/>
      <c r="D675" s="395"/>
      <c r="E675" s="396" t="s">
        <v>5</v>
      </c>
      <c r="F675" s="397" t="s">
        <v>387</v>
      </c>
      <c r="G675" s="398"/>
      <c r="H675" s="398"/>
      <c r="I675" s="398"/>
      <c r="J675" s="395"/>
      <c r="K675" s="399">
        <v>40</v>
      </c>
      <c r="L675" s="221"/>
      <c r="M675" s="221"/>
      <c r="N675" s="221"/>
      <c r="O675" s="221"/>
      <c r="P675" s="221"/>
      <c r="Q675" s="221"/>
      <c r="R675" s="224"/>
      <c r="T675" s="226"/>
      <c r="U675" s="221"/>
      <c r="V675" s="221"/>
      <c r="W675" s="221"/>
      <c r="X675" s="221"/>
      <c r="Y675" s="221"/>
      <c r="Z675" s="221"/>
      <c r="AA675" s="227"/>
      <c r="AT675" s="228" t="s">
        <v>168</v>
      </c>
      <c r="AU675" s="228" t="s">
        <v>114</v>
      </c>
      <c r="AV675" s="225" t="s">
        <v>114</v>
      </c>
      <c r="AW675" s="225" t="s">
        <v>33</v>
      </c>
      <c r="AX675" s="225" t="s">
        <v>75</v>
      </c>
      <c r="AY675" s="228" t="s">
        <v>160</v>
      </c>
    </row>
    <row r="676" spans="2:51" s="243" customFormat="1" ht="20.5" customHeight="1">
      <c r="B676" s="238"/>
      <c r="C676" s="405"/>
      <c r="D676" s="405"/>
      <c r="E676" s="406" t="s">
        <v>5</v>
      </c>
      <c r="F676" s="407" t="s">
        <v>197</v>
      </c>
      <c r="G676" s="408"/>
      <c r="H676" s="408"/>
      <c r="I676" s="408"/>
      <c r="J676" s="405"/>
      <c r="K676" s="409">
        <v>232</v>
      </c>
      <c r="L676" s="239"/>
      <c r="M676" s="239"/>
      <c r="N676" s="239"/>
      <c r="O676" s="239"/>
      <c r="P676" s="239"/>
      <c r="Q676" s="239"/>
      <c r="R676" s="242"/>
      <c r="T676" s="244"/>
      <c r="U676" s="239"/>
      <c r="V676" s="239"/>
      <c r="W676" s="239"/>
      <c r="X676" s="239"/>
      <c r="Y676" s="239"/>
      <c r="Z676" s="239"/>
      <c r="AA676" s="245"/>
      <c r="AT676" s="246" t="s">
        <v>168</v>
      </c>
      <c r="AU676" s="246" t="s">
        <v>114</v>
      </c>
      <c r="AV676" s="243" t="s">
        <v>175</v>
      </c>
      <c r="AW676" s="243" t="s">
        <v>33</v>
      </c>
      <c r="AX676" s="243" t="s">
        <v>75</v>
      </c>
      <c r="AY676" s="246" t="s">
        <v>160</v>
      </c>
    </row>
    <row r="677" spans="2:51" s="234" customFormat="1" ht="20.5" customHeight="1">
      <c r="B677" s="229"/>
      <c r="C677" s="400"/>
      <c r="D677" s="400"/>
      <c r="E677" s="401" t="s">
        <v>5</v>
      </c>
      <c r="F677" s="402" t="s">
        <v>170</v>
      </c>
      <c r="G677" s="403"/>
      <c r="H677" s="403"/>
      <c r="I677" s="403"/>
      <c r="J677" s="400"/>
      <c r="K677" s="404">
        <v>250.62</v>
      </c>
      <c r="L677" s="230"/>
      <c r="M677" s="230"/>
      <c r="N677" s="230"/>
      <c r="O677" s="230"/>
      <c r="P677" s="230"/>
      <c r="Q677" s="230"/>
      <c r="R677" s="233"/>
      <c r="T677" s="235"/>
      <c r="U677" s="230"/>
      <c r="V677" s="230"/>
      <c r="W677" s="230"/>
      <c r="X677" s="230"/>
      <c r="Y677" s="230"/>
      <c r="Z677" s="230"/>
      <c r="AA677" s="236"/>
      <c r="AT677" s="237" t="s">
        <v>168</v>
      </c>
      <c r="AU677" s="237" t="s">
        <v>114</v>
      </c>
      <c r="AV677" s="234" t="s">
        <v>165</v>
      </c>
      <c r="AW677" s="234" t="s">
        <v>33</v>
      </c>
      <c r="AX677" s="234" t="s">
        <v>83</v>
      </c>
      <c r="AY677" s="237" t="s">
        <v>160</v>
      </c>
    </row>
    <row r="678" spans="2:65" s="126" customFormat="1" ht="28.95" customHeight="1">
      <c r="B678" s="127"/>
      <c r="C678" s="383" t="s">
        <v>421</v>
      </c>
      <c r="D678" s="383" t="s">
        <v>161</v>
      </c>
      <c r="E678" s="384" t="s">
        <v>992</v>
      </c>
      <c r="F678" s="385" t="s">
        <v>993</v>
      </c>
      <c r="G678" s="385"/>
      <c r="H678" s="385"/>
      <c r="I678" s="385"/>
      <c r="J678" s="386" t="s">
        <v>178</v>
      </c>
      <c r="K678" s="387">
        <v>232</v>
      </c>
      <c r="L678" s="317">
        <v>0</v>
      </c>
      <c r="M678" s="317"/>
      <c r="N678" s="318">
        <f>ROUND(L678*K678,2)</f>
        <v>0</v>
      </c>
      <c r="O678" s="318"/>
      <c r="P678" s="318"/>
      <c r="Q678" s="318"/>
      <c r="R678" s="130"/>
      <c r="T678" s="207" t="s">
        <v>5</v>
      </c>
      <c r="U678" s="208" t="s">
        <v>40</v>
      </c>
      <c r="V678" s="128"/>
      <c r="W678" s="209">
        <f>V678*K678</f>
        <v>0</v>
      </c>
      <c r="X678" s="209">
        <v>0</v>
      </c>
      <c r="Y678" s="209">
        <f>X678*K678</f>
        <v>0</v>
      </c>
      <c r="Z678" s="209">
        <v>0</v>
      </c>
      <c r="AA678" s="210">
        <f>Z678*K678</f>
        <v>0</v>
      </c>
      <c r="AR678" s="117" t="s">
        <v>165</v>
      </c>
      <c r="AT678" s="117" t="s">
        <v>161</v>
      </c>
      <c r="AU678" s="117" t="s">
        <v>114</v>
      </c>
      <c r="AY678" s="117" t="s">
        <v>160</v>
      </c>
      <c r="BE678" s="174">
        <f>IF(U678="základní",N678,0)</f>
        <v>0</v>
      </c>
      <c r="BF678" s="174">
        <f>IF(U678="snížená",N678,0)</f>
        <v>0</v>
      </c>
      <c r="BG678" s="174">
        <f>IF(U678="zákl. přenesená",N678,0)</f>
        <v>0</v>
      </c>
      <c r="BH678" s="174">
        <f>IF(U678="sníž. přenesená",N678,0)</f>
        <v>0</v>
      </c>
      <c r="BI678" s="174">
        <f>IF(U678="nulová",N678,0)</f>
        <v>0</v>
      </c>
      <c r="BJ678" s="117" t="s">
        <v>83</v>
      </c>
      <c r="BK678" s="174">
        <f>ROUND(L678*K678,2)</f>
        <v>0</v>
      </c>
      <c r="BL678" s="117" t="s">
        <v>165</v>
      </c>
      <c r="BM678" s="117" t="s">
        <v>1372</v>
      </c>
    </row>
    <row r="679" spans="2:51" s="216" customFormat="1" ht="20.5" customHeight="1">
      <c r="B679" s="211"/>
      <c r="C679" s="388"/>
      <c r="D679" s="388"/>
      <c r="E679" s="389" t="s">
        <v>5</v>
      </c>
      <c r="F679" s="390" t="s">
        <v>1370</v>
      </c>
      <c r="G679" s="391"/>
      <c r="H679" s="391"/>
      <c r="I679" s="391"/>
      <c r="J679" s="388"/>
      <c r="K679" s="392" t="s">
        <v>5</v>
      </c>
      <c r="L679" s="212"/>
      <c r="M679" s="258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25" customFormat="1" ht="20.5" customHeight="1">
      <c r="B680" s="220"/>
      <c r="C680" s="395"/>
      <c r="D680" s="395"/>
      <c r="E680" s="396" t="s">
        <v>5</v>
      </c>
      <c r="F680" s="397" t="s">
        <v>1352</v>
      </c>
      <c r="G680" s="398"/>
      <c r="H680" s="398"/>
      <c r="I680" s="398"/>
      <c r="J680" s="395"/>
      <c r="K680" s="399">
        <v>192</v>
      </c>
      <c r="L680" s="221"/>
      <c r="M680" s="221"/>
      <c r="N680" s="221"/>
      <c r="O680" s="221"/>
      <c r="P680" s="221"/>
      <c r="Q680" s="221"/>
      <c r="R680" s="224"/>
      <c r="T680" s="226"/>
      <c r="U680" s="221"/>
      <c r="V680" s="221"/>
      <c r="W680" s="221"/>
      <c r="X680" s="221"/>
      <c r="Y680" s="221"/>
      <c r="Z680" s="221"/>
      <c r="AA680" s="227"/>
      <c r="AT680" s="228" t="s">
        <v>168</v>
      </c>
      <c r="AU680" s="228" t="s">
        <v>114</v>
      </c>
      <c r="AV680" s="225" t="s">
        <v>114</v>
      </c>
      <c r="AW680" s="225" t="s">
        <v>33</v>
      </c>
      <c r="AX680" s="225" t="s">
        <v>75</v>
      </c>
      <c r="AY680" s="228" t="s">
        <v>160</v>
      </c>
    </row>
    <row r="681" spans="2:51" s="216" customFormat="1" ht="20.5" customHeight="1">
      <c r="B681" s="211"/>
      <c r="C681" s="388"/>
      <c r="D681" s="388"/>
      <c r="E681" s="389" t="s">
        <v>5</v>
      </c>
      <c r="F681" s="393" t="s">
        <v>1371</v>
      </c>
      <c r="G681" s="394"/>
      <c r="H681" s="394"/>
      <c r="I681" s="394"/>
      <c r="J681" s="388"/>
      <c r="K681" s="392" t="s">
        <v>5</v>
      </c>
      <c r="L681" s="212"/>
      <c r="M681" s="212"/>
      <c r="N681" s="212"/>
      <c r="O681" s="212"/>
      <c r="P681" s="212"/>
      <c r="Q681" s="212"/>
      <c r="R681" s="215"/>
      <c r="T681" s="217"/>
      <c r="U681" s="212"/>
      <c r="V681" s="212"/>
      <c r="W681" s="212"/>
      <c r="X681" s="212"/>
      <c r="Y681" s="212"/>
      <c r="Z681" s="212"/>
      <c r="AA681" s="218"/>
      <c r="AT681" s="219" t="s">
        <v>168</v>
      </c>
      <c r="AU681" s="219" t="s">
        <v>114</v>
      </c>
      <c r="AV681" s="216" t="s">
        <v>83</v>
      </c>
      <c r="AW681" s="216" t="s">
        <v>33</v>
      </c>
      <c r="AX681" s="216" t="s">
        <v>75</v>
      </c>
      <c r="AY681" s="219" t="s">
        <v>160</v>
      </c>
    </row>
    <row r="682" spans="2:51" s="225" customFormat="1" ht="20.5" customHeight="1">
      <c r="B682" s="220"/>
      <c r="C682" s="395"/>
      <c r="D682" s="395"/>
      <c r="E682" s="396" t="s">
        <v>5</v>
      </c>
      <c r="F682" s="397" t="s">
        <v>387</v>
      </c>
      <c r="G682" s="398"/>
      <c r="H682" s="398"/>
      <c r="I682" s="398"/>
      <c r="J682" s="395"/>
      <c r="K682" s="399">
        <v>40</v>
      </c>
      <c r="L682" s="221"/>
      <c r="M682" s="221"/>
      <c r="N682" s="221"/>
      <c r="O682" s="221"/>
      <c r="P682" s="221"/>
      <c r="Q682" s="221"/>
      <c r="R682" s="224"/>
      <c r="T682" s="226"/>
      <c r="U682" s="221"/>
      <c r="V682" s="221"/>
      <c r="W682" s="221"/>
      <c r="X682" s="221"/>
      <c r="Y682" s="221"/>
      <c r="Z682" s="221"/>
      <c r="AA682" s="227"/>
      <c r="AT682" s="228" t="s">
        <v>168</v>
      </c>
      <c r="AU682" s="228" t="s">
        <v>114</v>
      </c>
      <c r="AV682" s="225" t="s">
        <v>114</v>
      </c>
      <c r="AW682" s="225" t="s">
        <v>33</v>
      </c>
      <c r="AX682" s="225" t="s">
        <v>75</v>
      </c>
      <c r="AY682" s="228" t="s">
        <v>160</v>
      </c>
    </row>
    <row r="683" spans="2:51" s="234" customFormat="1" ht="20.5" customHeight="1">
      <c r="B683" s="229"/>
      <c r="C683" s="400"/>
      <c r="D683" s="400"/>
      <c r="E683" s="401" t="s">
        <v>5</v>
      </c>
      <c r="F683" s="402" t="s">
        <v>170</v>
      </c>
      <c r="G683" s="403"/>
      <c r="H683" s="403"/>
      <c r="I683" s="403"/>
      <c r="J683" s="400"/>
      <c r="K683" s="404">
        <v>232</v>
      </c>
      <c r="L683" s="230"/>
      <c r="M683" s="230"/>
      <c r="N683" s="230"/>
      <c r="O683" s="230"/>
      <c r="P683" s="230"/>
      <c r="Q683" s="230"/>
      <c r="R683" s="233"/>
      <c r="T683" s="235"/>
      <c r="U683" s="230"/>
      <c r="V683" s="230"/>
      <c r="W683" s="230"/>
      <c r="X683" s="230"/>
      <c r="Y683" s="230"/>
      <c r="Z683" s="230"/>
      <c r="AA683" s="236"/>
      <c r="AT683" s="237" t="s">
        <v>168</v>
      </c>
      <c r="AU683" s="237" t="s">
        <v>114</v>
      </c>
      <c r="AV683" s="234" t="s">
        <v>165</v>
      </c>
      <c r="AW683" s="234" t="s">
        <v>33</v>
      </c>
      <c r="AX683" s="234" t="s">
        <v>83</v>
      </c>
      <c r="AY683" s="237" t="s">
        <v>160</v>
      </c>
    </row>
    <row r="684" spans="2:65" s="126" customFormat="1" ht="28.95" customHeight="1">
      <c r="B684" s="127"/>
      <c r="C684" s="383" t="s">
        <v>425</v>
      </c>
      <c r="D684" s="383" t="s">
        <v>161</v>
      </c>
      <c r="E684" s="384" t="s">
        <v>995</v>
      </c>
      <c r="F684" s="385" t="s">
        <v>996</v>
      </c>
      <c r="G684" s="385"/>
      <c r="H684" s="385"/>
      <c r="I684" s="385"/>
      <c r="J684" s="386" t="s">
        <v>363</v>
      </c>
      <c r="K684" s="387">
        <v>21</v>
      </c>
      <c r="L684" s="317">
        <v>0</v>
      </c>
      <c r="M684" s="317"/>
      <c r="N684" s="318">
        <f>ROUND(L684*K684,2)</f>
        <v>0</v>
      </c>
      <c r="O684" s="318"/>
      <c r="P684" s="318"/>
      <c r="Q684" s="318"/>
      <c r="R684" s="130"/>
      <c r="T684" s="207" t="s">
        <v>5</v>
      </c>
      <c r="U684" s="208" t="s">
        <v>40</v>
      </c>
      <c r="V684" s="128"/>
      <c r="W684" s="209">
        <f>V684*K684</f>
        <v>0</v>
      </c>
      <c r="X684" s="209">
        <v>0.03573</v>
      </c>
      <c r="Y684" s="209">
        <f>X684*K684</f>
        <v>0.7503299999999999</v>
      </c>
      <c r="Z684" s="209">
        <v>0</v>
      </c>
      <c r="AA684" s="210">
        <f>Z684*K684</f>
        <v>0</v>
      </c>
      <c r="AR684" s="117" t="s">
        <v>165</v>
      </c>
      <c r="AT684" s="117" t="s">
        <v>161</v>
      </c>
      <c r="AU684" s="117" t="s">
        <v>114</v>
      </c>
      <c r="AY684" s="117" t="s">
        <v>160</v>
      </c>
      <c r="BE684" s="174">
        <f>IF(U684="základní",N684,0)</f>
        <v>0</v>
      </c>
      <c r="BF684" s="174">
        <f>IF(U684="snížená",N684,0)</f>
        <v>0</v>
      </c>
      <c r="BG684" s="174">
        <f>IF(U684="zákl. přenesená",N684,0)</f>
        <v>0</v>
      </c>
      <c r="BH684" s="174">
        <f>IF(U684="sníž. přenesená",N684,0)</f>
        <v>0</v>
      </c>
      <c r="BI684" s="174">
        <f>IF(U684="nulová",N684,0)</f>
        <v>0</v>
      </c>
      <c r="BJ684" s="117" t="s">
        <v>83</v>
      </c>
      <c r="BK684" s="174">
        <f>ROUND(L684*K684,2)</f>
        <v>0</v>
      </c>
      <c r="BL684" s="117" t="s">
        <v>165</v>
      </c>
      <c r="BM684" s="117" t="s">
        <v>1373</v>
      </c>
    </row>
    <row r="685" spans="2:51" s="216" customFormat="1" ht="20.5" customHeight="1">
      <c r="B685" s="211"/>
      <c r="C685" s="388"/>
      <c r="D685" s="388"/>
      <c r="E685" s="389" t="s">
        <v>5</v>
      </c>
      <c r="F685" s="390" t="s">
        <v>998</v>
      </c>
      <c r="G685" s="391"/>
      <c r="H685" s="391"/>
      <c r="I685" s="391"/>
      <c r="J685" s="388"/>
      <c r="K685" s="392" t="s">
        <v>5</v>
      </c>
      <c r="L685" s="212"/>
      <c r="M685" s="212"/>
      <c r="N685" s="212"/>
      <c r="O685" s="212"/>
      <c r="P685" s="212"/>
      <c r="Q685" s="212"/>
      <c r="R685" s="215"/>
      <c r="T685" s="217"/>
      <c r="U685" s="212"/>
      <c r="V685" s="212"/>
      <c r="W685" s="212"/>
      <c r="X685" s="212"/>
      <c r="Y685" s="212"/>
      <c r="Z685" s="212"/>
      <c r="AA685" s="218"/>
      <c r="AT685" s="219" t="s">
        <v>168</v>
      </c>
      <c r="AU685" s="219" t="s">
        <v>114</v>
      </c>
      <c r="AV685" s="216" t="s">
        <v>83</v>
      </c>
      <c r="AW685" s="216" t="s">
        <v>33</v>
      </c>
      <c r="AX685" s="216" t="s">
        <v>75</v>
      </c>
      <c r="AY685" s="219" t="s">
        <v>160</v>
      </c>
    </row>
    <row r="686" spans="2:51" s="225" customFormat="1" ht="20.5" customHeight="1">
      <c r="B686" s="220"/>
      <c r="C686" s="395"/>
      <c r="D686" s="395"/>
      <c r="E686" s="396" t="s">
        <v>5</v>
      </c>
      <c r="F686" s="397" t="s">
        <v>10</v>
      </c>
      <c r="G686" s="398"/>
      <c r="H686" s="398"/>
      <c r="I686" s="398"/>
      <c r="J686" s="395"/>
      <c r="K686" s="399">
        <v>21</v>
      </c>
      <c r="L686" s="221"/>
      <c r="M686" s="221"/>
      <c r="N686" s="221"/>
      <c r="O686" s="221"/>
      <c r="P686" s="221"/>
      <c r="Q686" s="221"/>
      <c r="R686" s="224"/>
      <c r="T686" s="226"/>
      <c r="U686" s="221"/>
      <c r="V686" s="221"/>
      <c r="W686" s="221"/>
      <c r="X686" s="221"/>
      <c r="Y686" s="221"/>
      <c r="Z686" s="221"/>
      <c r="AA686" s="227"/>
      <c r="AT686" s="228" t="s">
        <v>168</v>
      </c>
      <c r="AU686" s="228" t="s">
        <v>114</v>
      </c>
      <c r="AV686" s="225" t="s">
        <v>114</v>
      </c>
      <c r="AW686" s="225" t="s">
        <v>33</v>
      </c>
      <c r="AX686" s="225" t="s">
        <v>75</v>
      </c>
      <c r="AY686" s="228" t="s">
        <v>160</v>
      </c>
    </row>
    <row r="687" spans="2:51" s="234" customFormat="1" ht="20.5" customHeight="1">
      <c r="B687" s="229"/>
      <c r="C687" s="400"/>
      <c r="D687" s="400"/>
      <c r="E687" s="401" t="s">
        <v>5</v>
      </c>
      <c r="F687" s="402" t="s">
        <v>170</v>
      </c>
      <c r="G687" s="403"/>
      <c r="H687" s="403"/>
      <c r="I687" s="403"/>
      <c r="J687" s="400"/>
      <c r="K687" s="404">
        <v>21</v>
      </c>
      <c r="L687" s="230"/>
      <c r="M687" s="230"/>
      <c r="N687" s="230"/>
      <c r="O687" s="230"/>
      <c r="P687" s="230"/>
      <c r="Q687" s="230"/>
      <c r="R687" s="233"/>
      <c r="T687" s="235"/>
      <c r="U687" s="230"/>
      <c r="V687" s="230"/>
      <c r="W687" s="230"/>
      <c r="X687" s="230"/>
      <c r="Y687" s="230"/>
      <c r="Z687" s="230"/>
      <c r="AA687" s="236"/>
      <c r="AT687" s="237" t="s">
        <v>168</v>
      </c>
      <c r="AU687" s="237" t="s">
        <v>114</v>
      </c>
      <c r="AV687" s="234" t="s">
        <v>165</v>
      </c>
      <c r="AW687" s="234" t="s">
        <v>33</v>
      </c>
      <c r="AX687" s="234" t="s">
        <v>83</v>
      </c>
      <c r="AY687" s="237" t="s">
        <v>160</v>
      </c>
    </row>
    <row r="688" spans="2:65" s="126" customFormat="1" ht="28.95" customHeight="1">
      <c r="B688" s="127"/>
      <c r="C688" s="383" t="s">
        <v>429</v>
      </c>
      <c r="D688" s="383" t="s">
        <v>161</v>
      </c>
      <c r="E688" s="384" t="s">
        <v>999</v>
      </c>
      <c r="F688" s="385" t="s">
        <v>1000</v>
      </c>
      <c r="G688" s="385"/>
      <c r="H688" s="385"/>
      <c r="I688" s="385"/>
      <c r="J688" s="386" t="s">
        <v>412</v>
      </c>
      <c r="K688" s="387">
        <v>4</v>
      </c>
      <c r="L688" s="317">
        <v>0</v>
      </c>
      <c r="M688" s="317"/>
      <c r="N688" s="318">
        <f>ROUND(L688*K688,2)</f>
        <v>0</v>
      </c>
      <c r="O688" s="318"/>
      <c r="P688" s="318"/>
      <c r="Q688" s="318"/>
      <c r="R688" s="130"/>
      <c r="T688" s="207" t="s">
        <v>5</v>
      </c>
      <c r="U688" s="208" t="s">
        <v>40</v>
      </c>
      <c r="V688" s="128"/>
      <c r="W688" s="209">
        <f>V688*K688</f>
        <v>0</v>
      </c>
      <c r="X688" s="209">
        <v>0</v>
      </c>
      <c r="Y688" s="209">
        <f>X688*K688</f>
        <v>0</v>
      </c>
      <c r="Z688" s="209">
        <v>0</v>
      </c>
      <c r="AA688" s="210">
        <f>Z688*K688</f>
        <v>0</v>
      </c>
      <c r="AR688" s="117" t="s">
        <v>165</v>
      </c>
      <c r="AT688" s="117" t="s">
        <v>161</v>
      </c>
      <c r="AU688" s="117" t="s">
        <v>114</v>
      </c>
      <c r="AY688" s="117" t="s">
        <v>160</v>
      </c>
      <c r="BE688" s="174">
        <f>IF(U688="základní",N688,0)</f>
        <v>0</v>
      </c>
      <c r="BF688" s="174">
        <f>IF(U688="snížená",N688,0)</f>
        <v>0</v>
      </c>
      <c r="BG688" s="174">
        <f>IF(U688="zákl. přenesená",N688,0)</f>
        <v>0</v>
      </c>
      <c r="BH688" s="174">
        <f>IF(U688="sníž. přenesená",N688,0)</f>
        <v>0</v>
      </c>
      <c r="BI688" s="174">
        <f>IF(U688="nulová",N688,0)</f>
        <v>0</v>
      </c>
      <c r="BJ688" s="117" t="s">
        <v>83</v>
      </c>
      <c r="BK688" s="174">
        <f>ROUND(L688*K688,2)</f>
        <v>0</v>
      </c>
      <c r="BL688" s="117" t="s">
        <v>165</v>
      </c>
      <c r="BM688" s="117" t="s">
        <v>1374</v>
      </c>
    </row>
    <row r="689" spans="2:51" s="225" customFormat="1" ht="20.5" customHeight="1">
      <c r="B689" s="220"/>
      <c r="C689" s="395"/>
      <c r="D689" s="395"/>
      <c r="E689" s="396" t="s">
        <v>5</v>
      </c>
      <c r="F689" s="410" t="s">
        <v>165</v>
      </c>
      <c r="G689" s="411"/>
      <c r="H689" s="411"/>
      <c r="I689" s="411"/>
      <c r="J689" s="395"/>
      <c r="K689" s="399">
        <v>4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34" customFormat="1" ht="20.5" customHeight="1">
      <c r="B690" s="229"/>
      <c r="C690" s="400"/>
      <c r="D690" s="400"/>
      <c r="E690" s="401" t="s">
        <v>5</v>
      </c>
      <c r="F690" s="402" t="s">
        <v>170</v>
      </c>
      <c r="G690" s="403"/>
      <c r="H690" s="403"/>
      <c r="I690" s="403"/>
      <c r="J690" s="400"/>
      <c r="K690" s="404">
        <v>4</v>
      </c>
      <c r="L690" s="230"/>
      <c r="M690" s="230"/>
      <c r="N690" s="230"/>
      <c r="O690" s="230"/>
      <c r="P690" s="230"/>
      <c r="Q690" s="230"/>
      <c r="R690" s="233"/>
      <c r="T690" s="235"/>
      <c r="U690" s="230"/>
      <c r="V690" s="230"/>
      <c r="W690" s="230"/>
      <c r="X690" s="230"/>
      <c r="Y690" s="230"/>
      <c r="Z690" s="230"/>
      <c r="AA690" s="236"/>
      <c r="AT690" s="237" t="s">
        <v>168</v>
      </c>
      <c r="AU690" s="237" t="s">
        <v>114</v>
      </c>
      <c r="AV690" s="234" t="s">
        <v>165</v>
      </c>
      <c r="AW690" s="234" t="s">
        <v>33</v>
      </c>
      <c r="AX690" s="234" t="s">
        <v>83</v>
      </c>
      <c r="AY690" s="237" t="s">
        <v>160</v>
      </c>
    </row>
    <row r="691" spans="2:65" s="126" customFormat="1" ht="40.15" customHeight="1">
      <c r="B691" s="127"/>
      <c r="C691" s="383" t="s">
        <v>433</v>
      </c>
      <c r="D691" s="383" t="s">
        <v>161</v>
      </c>
      <c r="E691" s="384" t="s">
        <v>1002</v>
      </c>
      <c r="F691" s="385" t="s">
        <v>1003</v>
      </c>
      <c r="G691" s="385"/>
      <c r="H691" s="385"/>
      <c r="I691" s="385"/>
      <c r="J691" s="386" t="s">
        <v>363</v>
      </c>
      <c r="K691" s="387">
        <v>4</v>
      </c>
      <c r="L691" s="317">
        <v>0</v>
      </c>
      <c r="M691" s="317"/>
      <c r="N691" s="318">
        <f>ROUND(L691*K691,2)</f>
        <v>0</v>
      </c>
      <c r="O691" s="318"/>
      <c r="P691" s="318"/>
      <c r="Q691" s="318"/>
      <c r="R691" s="130"/>
      <c r="T691" s="207" t="s">
        <v>5</v>
      </c>
      <c r="U691" s="208" t="s">
        <v>40</v>
      </c>
      <c r="V691" s="128"/>
      <c r="W691" s="209">
        <f>V691*K691</f>
        <v>0</v>
      </c>
      <c r="X691" s="209">
        <v>2.35574</v>
      </c>
      <c r="Y691" s="209">
        <f>X691*K691</f>
        <v>9.42296</v>
      </c>
      <c r="Z691" s="209">
        <v>0</v>
      </c>
      <c r="AA691" s="210">
        <f>Z691*K691</f>
        <v>0</v>
      </c>
      <c r="AR691" s="117" t="s">
        <v>165</v>
      </c>
      <c r="AT691" s="117" t="s">
        <v>161</v>
      </c>
      <c r="AU691" s="117" t="s">
        <v>114</v>
      </c>
      <c r="AY691" s="117" t="s">
        <v>160</v>
      </c>
      <c r="BE691" s="174">
        <f>IF(U691="základní",N691,0)</f>
        <v>0</v>
      </c>
      <c r="BF691" s="174">
        <f>IF(U691="snížená",N691,0)</f>
        <v>0</v>
      </c>
      <c r="BG691" s="174">
        <f>IF(U691="zákl. přenesená",N691,0)</f>
        <v>0</v>
      </c>
      <c r="BH691" s="174">
        <f>IF(U691="sníž. přenesená",N691,0)</f>
        <v>0</v>
      </c>
      <c r="BI691" s="174">
        <f>IF(U691="nulová",N691,0)</f>
        <v>0</v>
      </c>
      <c r="BJ691" s="117" t="s">
        <v>83</v>
      </c>
      <c r="BK691" s="174">
        <f>ROUND(L691*K691,2)</f>
        <v>0</v>
      </c>
      <c r="BL691" s="117" t="s">
        <v>165</v>
      </c>
      <c r="BM691" s="117" t="s">
        <v>1375</v>
      </c>
    </row>
    <row r="692" spans="2:51" s="216" customFormat="1" ht="20.5" customHeight="1">
      <c r="B692" s="211"/>
      <c r="C692" s="388"/>
      <c r="D692" s="388"/>
      <c r="E692" s="389" t="s">
        <v>5</v>
      </c>
      <c r="F692" s="390" t="s">
        <v>1005</v>
      </c>
      <c r="G692" s="391"/>
      <c r="H692" s="391"/>
      <c r="I692" s="391"/>
      <c r="J692" s="388"/>
      <c r="K692" s="392" t="s">
        <v>5</v>
      </c>
      <c r="L692" s="212"/>
      <c r="M692" s="212"/>
      <c r="N692" s="212"/>
      <c r="O692" s="212"/>
      <c r="P692" s="212"/>
      <c r="Q692" s="212"/>
      <c r="R692" s="215"/>
      <c r="T692" s="217"/>
      <c r="U692" s="212"/>
      <c r="V692" s="212"/>
      <c r="W692" s="212"/>
      <c r="X692" s="212"/>
      <c r="Y692" s="212"/>
      <c r="Z692" s="212"/>
      <c r="AA692" s="218"/>
      <c r="AT692" s="219" t="s">
        <v>168</v>
      </c>
      <c r="AU692" s="219" t="s">
        <v>114</v>
      </c>
      <c r="AV692" s="216" t="s">
        <v>83</v>
      </c>
      <c r="AW692" s="216" t="s">
        <v>33</v>
      </c>
      <c r="AX692" s="216" t="s">
        <v>75</v>
      </c>
      <c r="AY692" s="219" t="s">
        <v>160</v>
      </c>
    </row>
    <row r="693" spans="2:51" s="225" customFormat="1" ht="20.5" customHeight="1">
      <c r="B693" s="220"/>
      <c r="C693" s="395"/>
      <c r="D693" s="395"/>
      <c r="E693" s="396" t="s">
        <v>5</v>
      </c>
      <c r="F693" s="397" t="s">
        <v>165</v>
      </c>
      <c r="G693" s="398"/>
      <c r="H693" s="398"/>
      <c r="I693" s="398"/>
      <c r="J693" s="395"/>
      <c r="K693" s="399">
        <v>4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34" customFormat="1" ht="20.5" customHeight="1">
      <c r="B694" s="229"/>
      <c r="C694" s="400"/>
      <c r="D694" s="400"/>
      <c r="E694" s="401" t="s">
        <v>5</v>
      </c>
      <c r="F694" s="402" t="s">
        <v>170</v>
      </c>
      <c r="G694" s="403"/>
      <c r="H694" s="403"/>
      <c r="I694" s="403"/>
      <c r="J694" s="400"/>
      <c r="K694" s="404">
        <v>4</v>
      </c>
      <c r="L694" s="230"/>
      <c r="M694" s="230"/>
      <c r="N694" s="230"/>
      <c r="O694" s="230"/>
      <c r="P694" s="230"/>
      <c r="Q694" s="230"/>
      <c r="R694" s="233"/>
      <c r="T694" s="235"/>
      <c r="U694" s="230"/>
      <c r="V694" s="230"/>
      <c r="W694" s="230"/>
      <c r="X694" s="230"/>
      <c r="Y694" s="230"/>
      <c r="Z694" s="230"/>
      <c r="AA694" s="236"/>
      <c r="AT694" s="237" t="s">
        <v>168</v>
      </c>
      <c r="AU694" s="237" t="s">
        <v>114</v>
      </c>
      <c r="AV694" s="234" t="s">
        <v>165</v>
      </c>
      <c r="AW694" s="234" t="s">
        <v>33</v>
      </c>
      <c r="AX694" s="234" t="s">
        <v>83</v>
      </c>
      <c r="AY694" s="237" t="s">
        <v>160</v>
      </c>
    </row>
    <row r="695" spans="2:65" s="126" customFormat="1" ht="28.95" customHeight="1">
      <c r="B695" s="127"/>
      <c r="C695" s="412" t="s">
        <v>437</v>
      </c>
      <c r="D695" s="412" t="s">
        <v>237</v>
      </c>
      <c r="E695" s="413" t="s">
        <v>1376</v>
      </c>
      <c r="F695" s="414" t="s">
        <v>1377</v>
      </c>
      <c r="G695" s="414"/>
      <c r="H695" s="414"/>
      <c r="I695" s="414"/>
      <c r="J695" s="415" t="s">
        <v>363</v>
      </c>
      <c r="K695" s="416">
        <v>4</v>
      </c>
      <c r="L695" s="323">
        <v>0</v>
      </c>
      <c r="M695" s="323"/>
      <c r="N695" s="324">
        <f>ROUND(L695*K695,2)</f>
        <v>0</v>
      </c>
      <c r="O695" s="318"/>
      <c r="P695" s="318"/>
      <c r="Q695" s="318"/>
      <c r="R695" s="130"/>
      <c r="T695" s="207" t="s">
        <v>5</v>
      </c>
      <c r="U695" s="208" t="s">
        <v>40</v>
      </c>
      <c r="V695" s="128"/>
      <c r="W695" s="209">
        <f>V695*K695</f>
        <v>0</v>
      </c>
      <c r="X695" s="209">
        <v>1.614</v>
      </c>
      <c r="Y695" s="209">
        <f>X695*K695</f>
        <v>6.456</v>
      </c>
      <c r="Z695" s="209">
        <v>0</v>
      </c>
      <c r="AA695" s="210">
        <f>Z695*K695</f>
        <v>0</v>
      </c>
      <c r="AR695" s="117" t="s">
        <v>213</v>
      </c>
      <c r="AT695" s="117" t="s">
        <v>237</v>
      </c>
      <c r="AU695" s="117" t="s">
        <v>114</v>
      </c>
      <c r="AY695" s="117" t="s">
        <v>160</v>
      </c>
      <c r="BE695" s="174">
        <f>IF(U695="základní",N695,0)</f>
        <v>0</v>
      </c>
      <c r="BF695" s="174">
        <f>IF(U695="snížená",N695,0)</f>
        <v>0</v>
      </c>
      <c r="BG695" s="174">
        <f>IF(U695="zákl. přenesená",N695,0)</f>
        <v>0</v>
      </c>
      <c r="BH695" s="174">
        <f>IF(U695="sníž. přenesená",N695,0)</f>
        <v>0</v>
      </c>
      <c r="BI695" s="174">
        <f>IF(U695="nulová",N695,0)</f>
        <v>0</v>
      </c>
      <c r="BJ695" s="117" t="s">
        <v>83</v>
      </c>
      <c r="BK695" s="174">
        <f>ROUND(L695*K695,2)</f>
        <v>0</v>
      </c>
      <c r="BL695" s="117" t="s">
        <v>165</v>
      </c>
      <c r="BM695" s="117" t="s">
        <v>1378</v>
      </c>
    </row>
    <row r="696" spans="2:51" s="216" customFormat="1" ht="20.5" customHeight="1">
      <c r="B696" s="211"/>
      <c r="C696" s="388"/>
      <c r="D696" s="388"/>
      <c r="E696" s="389" t="s">
        <v>5</v>
      </c>
      <c r="F696" s="390" t="s">
        <v>1379</v>
      </c>
      <c r="G696" s="391"/>
      <c r="H696" s="391"/>
      <c r="I696" s="391"/>
      <c r="J696" s="388"/>
      <c r="K696" s="392" t="s">
        <v>5</v>
      </c>
      <c r="L696" s="212"/>
      <c r="M696" s="212"/>
      <c r="N696" s="212"/>
      <c r="O696" s="212"/>
      <c r="P696" s="212"/>
      <c r="Q696" s="212"/>
      <c r="R696" s="215"/>
      <c r="T696" s="217"/>
      <c r="U696" s="212"/>
      <c r="V696" s="212"/>
      <c r="W696" s="212"/>
      <c r="X696" s="212"/>
      <c r="Y696" s="212"/>
      <c r="Z696" s="212"/>
      <c r="AA696" s="218"/>
      <c r="AT696" s="219" t="s">
        <v>168</v>
      </c>
      <c r="AU696" s="219" t="s">
        <v>114</v>
      </c>
      <c r="AV696" s="216" t="s">
        <v>83</v>
      </c>
      <c r="AW696" s="216" t="s">
        <v>33</v>
      </c>
      <c r="AX696" s="216" t="s">
        <v>75</v>
      </c>
      <c r="AY696" s="219" t="s">
        <v>160</v>
      </c>
    </row>
    <row r="697" spans="2:51" s="225" customFormat="1" ht="20.5" customHeight="1">
      <c r="B697" s="220"/>
      <c r="C697" s="395"/>
      <c r="D697" s="395"/>
      <c r="E697" s="396" t="s">
        <v>5</v>
      </c>
      <c r="F697" s="397" t="s">
        <v>165</v>
      </c>
      <c r="G697" s="398"/>
      <c r="H697" s="398"/>
      <c r="I697" s="398"/>
      <c r="J697" s="395"/>
      <c r="K697" s="399">
        <v>4</v>
      </c>
      <c r="L697" s="221"/>
      <c r="M697" s="221"/>
      <c r="N697" s="221"/>
      <c r="O697" s="221"/>
      <c r="P697" s="221"/>
      <c r="Q697" s="221"/>
      <c r="R697" s="224"/>
      <c r="T697" s="226"/>
      <c r="U697" s="221"/>
      <c r="V697" s="221"/>
      <c r="W697" s="221"/>
      <c r="X697" s="221"/>
      <c r="Y697" s="221"/>
      <c r="Z697" s="221"/>
      <c r="AA697" s="227"/>
      <c r="AT697" s="228" t="s">
        <v>168</v>
      </c>
      <c r="AU697" s="228" t="s">
        <v>114</v>
      </c>
      <c r="AV697" s="225" t="s">
        <v>114</v>
      </c>
      <c r="AW697" s="225" t="s">
        <v>33</v>
      </c>
      <c r="AX697" s="225" t="s">
        <v>75</v>
      </c>
      <c r="AY697" s="228" t="s">
        <v>160</v>
      </c>
    </row>
    <row r="698" spans="2:51" s="234" customFormat="1" ht="20.5" customHeight="1">
      <c r="B698" s="229"/>
      <c r="C698" s="400"/>
      <c r="D698" s="400"/>
      <c r="E698" s="401" t="s">
        <v>5</v>
      </c>
      <c r="F698" s="402" t="s">
        <v>170</v>
      </c>
      <c r="G698" s="403"/>
      <c r="H698" s="403"/>
      <c r="I698" s="403"/>
      <c r="J698" s="400"/>
      <c r="K698" s="404">
        <v>4</v>
      </c>
      <c r="L698" s="230"/>
      <c r="M698" s="230"/>
      <c r="N698" s="230"/>
      <c r="O698" s="230"/>
      <c r="P698" s="230"/>
      <c r="Q698" s="230"/>
      <c r="R698" s="233"/>
      <c r="T698" s="235"/>
      <c r="U698" s="230"/>
      <c r="V698" s="230"/>
      <c r="W698" s="230"/>
      <c r="X698" s="230"/>
      <c r="Y698" s="230"/>
      <c r="Z698" s="230"/>
      <c r="AA698" s="236"/>
      <c r="AT698" s="237" t="s">
        <v>168</v>
      </c>
      <c r="AU698" s="237" t="s">
        <v>114</v>
      </c>
      <c r="AV698" s="234" t="s">
        <v>165</v>
      </c>
      <c r="AW698" s="234" t="s">
        <v>33</v>
      </c>
      <c r="AX698" s="234" t="s">
        <v>83</v>
      </c>
      <c r="AY698" s="237" t="s">
        <v>160</v>
      </c>
    </row>
    <row r="699" spans="2:65" s="126" customFormat="1" ht="28.95" customHeight="1">
      <c r="B699" s="127"/>
      <c r="C699" s="412" t="s">
        <v>441</v>
      </c>
      <c r="D699" s="412" t="s">
        <v>237</v>
      </c>
      <c r="E699" s="413" t="s">
        <v>1043</v>
      </c>
      <c r="F699" s="414" t="s">
        <v>1044</v>
      </c>
      <c r="G699" s="414"/>
      <c r="H699" s="414"/>
      <c r="I699" s="414"/>
      <c r="J699" s="415" t="s">
        <v>363</v>
      </c>
      <c r="K699" s="416">
        <v>3</v>
      </c>
      <c r="L699" s="323">
        <v>0</v>
      </c>
      <c r="M699" s="323"/>
      <c r="N699" s="324">
        <f>ROUND(L699*K699,2)</f>
        <v>0</v>
      </c>
      <c r="O699" s="318"/>
      <c r="P699" s="318"/>
      <c r="Q699" s="318"/>
      <c r="R699" s="130"/>
      <c r="T699" s="207" t="s">
        <v>5</v>
      </c>
      <c r="U699" s="208" t="s">
        <v>40</v>
      </c>
      <c r="V699" s="128"/>
      <c r="W699" s="209">
        <f>V699*K699</f>
        <v>0</v>
      </c>
      <c r="X699" s="209">
        <v>0.064</v>
      </c>
      <c r="Y699" s="209">
        <f>X699*K699</f>
        <v>0.192</v>
      </c>
      <c r="Z699" s="209">
        <v>0</v>
      </c>
      <c r="AA699" s="210">
        <f>Z699*K699</f>
        <v>0</v>
      </c>
      <c r="AR699" s="117" t="s">
        <v>213</v>
      </c>
      <c r="AT699" s="117" t="s">
        <v>237</v>
      </c>
      <c r="AU699" s="117" t="s">
        <v>114</v>
      </c>
      <c r="AY699" s="117" t="s">
        <v>160</v>
      </c>
      <c r="BE699" s="174">
        <f>IF(U699="základní",N699,0)</f>
        <v>0</v>
      </c>
      <c r="BF699" s="174">
        <f>IF(U699="snížená",N699,0)</f>
        <v>0</v>
      </c>
      <c r="BG699" s="174">
        <f>IF(U699="zákl. přenesená",N699,0)</f>
        <v>0</v>
      </c>
      <c r="BH699" s="174">
        <f>IF(U699="sníž. přenesená",N699,0)</f>
        <v>0</v>
      </c>
      <c r="BI699" s="174">
        <f>IF(U699="nulová",N699,0)</f>
        <v>0</v>
      </c>
      <c r="BJ699" s="117" t="s">
        <v>83</v>
      </c>
      <c r="BK699" s="174">
        <f>ROUND(L699*K699,2)</f>
        <v>0</v>
      </c>
      <c r="BL699" s="117" t="s">
        <v>165</v>
      </c>
      <c r="BM699" s="117" t="s">
        <v>1380</v>
      </c>
    </row>
    <row r="700" spans="2:51" s="216" customFormat="1" ht="20.5" customHeight="1">
      <c r="B700" s="211"/>
      <c r="C700" s="388"/>
      <c r="D700" s="388"/>
      <c r="E700" s="389" t="s">
        <v>5</v>
      </c>
      <c r="F700" s="390" t="s">
        <v>1381</v>
      </c>
      <c r="G700" s="391"/>
      <c r="H700" s="391"/>
      <c r="I700" s="391"/>
      <c r="J700" s="388"/>
      <c r="K700" s="392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395"/>
      <c r="D701" s="395"/>
      <c r="E701" s="396" t="s">
        <v>5</v>
      </c>
      <c r="F701" s="397" t="s">
        <v>175</v>
      </c>
      <c r="G701" s="398"/>
      <c r="H701" s="398"/>
      <c r="I701" s="398"/>
      <c r="J701" s="395"/>
      <c r="K701" s="399">
        <v>3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34" customFormat="1" ht="20.5" customHeight="1">
      <c r="B702" s="229"/>
      <c r="C702" s="400"/>
      <c r="D702" s="400"/>
      <c r="E702" s="401" t="s">
        <v>5</v>
      </c>
      <c r="F702" s="402" t="s">
        <v>170</v>
      </c>
      <c r="G702" s="403"/>
      <c r="H702" s="403"/>
      <c r="I702" s="403"/>
      <c r="J702" s="400"/>
      <c r="K702" s="404">
        <v>3</v>
      </c>
      <c r="L702" s="230"/>
      <c r="M702" s="230"/>
      <c r="N702" s="230"/>
      <c r="O702" s="230"/>
      <c r="P702" s="230"/>
      <c r="Q702" s="230"/>
      <c r="R702" s="233"/>
      <c r="T702" s="235"/>
      <c r="U702" s="230"/>
      <c r="V702" s="230"/>
      <c r="W702" s="230"/>
      <c r="X702" s="230"/>
      <c r="Y702" s="230"/>
      <c r="Z702" s="230"/>
      <c r="AA702" s="236"/>
      <c r="AT702" s="237" t="s">
        <v>168</v>
      </c>
      <c r="AU702" s="237" t="s">
        <v>114</v>
      </c>
      <c r="AV702" s="234" t="s">
        <v>165</v>
      </c>
      <c r="AW702" s="234" t="s">
        <v>33</v>
      </c>
      <c r="AX702" s="234" t="s">
        <v>83</v>
      </c>
      <c r="AY702" s="237" t="s">
        <v>160</v>
      </c>
    </row>
    <row r="703" spans="2:65" s="126" customFormat="1" ht="28.95" customHeight="1">
      <c r="B703" s="127"/>
      <c r="C703" s="412" t="s">
        <v>446</v>
      </c>
      <c r="D703" s="412" t="s">
        <v>237</v>
      </c>
      <c r="E703" s="413" t="s">
        <v>1382</v>
      </c>
      <c r="F703" s="414" t="s">
        <v>1383</v>
      </c>
      <c r="G703" s="414"/>
      <c r="H703" s="414"/>
      <c r="I703" s="414"/>
      <c r="J703" s="415" t="s">
        <v>363</v>
      </c>
      <c r="K703" s="416">
        <v>2</v>
      </c>
      <c r="L703" s="323">
        <v>0</v>
      </c>
      <c r="M703" s="323"/>
      <c r="N703" s="324">
        <f>ROUND(L703*K703,2)</f>
        <v>0</v>
      </c>
      <c r="O703" s="318"/>
      <c r="P703" s="318"/>
      <c r="Q703" s="318"/>
      <c r="R703" s="130"/>
      <c r="T703" s="207" t="s">
        <v>5</v>
      </c>
      <c r="U703" s="208" t="s">
        <v>40</v>
      </c>
      <c r="V703" s="128"/>
      <c r="W703" s="209">
        <f>V703*K703</f>
        <v>0</v>
      </c>
      <c r="X703" s="209">
        <v>0.039</v>
      </c>
      <c r="Y703" s="209">
        <f>X703*K703</f>
        <v>0.078</v>
      </c>
      <c r="Z703" s="209">
        <v>0</v>
      </c>
      <c r="AA703" s="210">
        <f>Z703*K703</f>
        <v>0</v>
      </c>
      <c r="AR703" s="117" t="s">
        <v>213</v>
      </c>
      <c r="AT703" s="117" t="s">
        <v>237</v>
      </c>
      <c r="AU703" s="117" t="s">
        <v>114</v>
      </c>
      <c r="AY703" s="117" t="s">
        <v>160</v>
      </c>
      <c r="BE703" s="174">
        <f>IF(U703="základní",N703,0)</f>
        <v>0</v>
      </c>
      <c r="BF703" s="174">
        <f>IF(U703="snížená",N703,0)</f>
        <v>0</v>
      </c>
      <c r="BG703" s="174">
        <f>IF(U703="zákl. přenesená",N703,0)</f>
        <v>0</v>
      </c>
      <c r="BH703" s="174">
        <f>IF(U703="sníž. přenesená",N703,0)</f>
        <v>0</v>
      </c>
      <c r="BI703" s="174">
        <f>IF(U703="nulová",N703,0)</f>
        <v>0</v>
      </c>
      <c r="BJ703" s="117" t="s">
        <v>83</v>
      </c>
      <c r="BK703" s="174">
        <f>ROUND(L703*K703,2)</f>
        <v>0</v>
      </c>
      <c r="BL703" s="117" t="s">
        <v>165</v>
      </c>
      <c r="BM703" s="117" t="s">
        <v>1384</v>
      </c>
    </row>
    <row r="704" spans="2:51" s="216" customFormat="1" ht="20.5" customHeight="1">
      <c r="B704" s="211"/>
      <c r="C704" s="388"/>
      <c r="D704" s="388"/>
      <c r="E704" s="389" t="s">
        <v>5</v>
      </c>
      <c r="F704" s="390" t="s">
        <v>1385</v>
      </c>
      <c r="G704" s="391"/>
      <c r="H704" s="391"/>
      <c r="I704" s="391"/>
      <c r="J704" s="388"/>
      <c r="K704" s="392" t="s">
        <v>5</v>
      </c>
      <c r="L704" s="212"/>
      <c r="M704" s="212"/>
      <c r="N704" s="212"/>
      <c r="O704" s="212"/>
      <c r="P704" s="212"/>
      <c r="Q704" s="212"/>
      <c r="R704" s="215"/>
      <c r="T704" s="217"/>
      <c r="U704" s="212"/>
      <c r="V704" s="212"/>
      <c r="W704" s="212"/>
      <c r="X704" s="212"/>
      <c r="Y704" s="212"/>
      <c r="Z704" s="212"/>
      <c r="AA704" s="218"/>
      <c r="AT704" s="219" t="s">
        <v>168</v>
      </c>
      <c r="AU704" s="219" t="s">
        <v>114</v>
      </c>
      <c r="AV704" s="216" t="s">
        <v>83</v>
      </c>
      <c r="AW704" s="216" t="s">
        <v>33</v>
      </c>
      <c r="AX704" s="216" t="s">
        <v>75</v>
      </c>
      <c r="AY704" s="219" t="s">
        <v>160</v>
      </c>
    </row>
    <row r="705" spans="2:51" s="225" customFormat="1" ht="20.5" customHeight="1">
      <c r="B705" s="220"/>
      <c r="C705" s="395"/>
      <c r="D705" s="395"/>
      <c r="E705" s="396" t="s">
        <v>5</v>
      </c>
      <c r="F705" s="397" t="s">
        <v>114</v>
      </c>
      <c r="G705" s="398"/>
      <c r="H705" s="398"/>
      <c r="I705" s="398"/>
      <c r="J705" s="395"/>
      <c r="K705" s="399">
        <v>2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34" customFormat="1" ht="20.5" customHeight="1">
      <c r="B706" s="229"/>
      <c r="C706" s="400"/>
      <c r="D706" s="400"/>
      <c r="E706" s="401" t="s">
        <v>5</v>
      </c>
      <c r="F706" s="402" t="s">
        <v>170</v>
      </c>
      <c r="G706" s="403"/>
      <c r="H706" s="403"/>
      <c r="I706" s="403"/>
      <c r="J706" s="400"/>
      <c r="K706" s="404">
        <v>2</v>
      </c>
      <c r="L706" s="230"/>
      <c r="M706" s="230"/>
      <c r="N706" s="230"/>
      <c r="O706" s="230"/>
      <c r="P706" s="230"/>
      <c r="Q706" s="230"/>
      <c r="R706" s="233"/>
      <c r="T706" s="235"/>
      <c r="U706" s="230"/>
      <c r="V706" s="230"/>
      <c r="W706" s="230"/>
      <c r="X706" s="230"/>
      <c r="Y706" s="230"/>
      <c r="Z706" s="230"/>
      <c r="AA706" s="236"/>
      <c r="AT706" s="237" t="s">
        <v>168</v>
      </c>
      <c r="AU706" s="237" t="s">
        <v>114</v>
      </c>
      <c r="AV706" s="234" t="s">
        <v>165</v>
      </c>
      <c r="AW706" s="234" t="s">
        <v>33</v>
      </c>
      <c r="AX706" s="234" t="s">
        <v>83</v>
      </c>
      <c r="AY706" s="237" t="s">
        <v>160</v>
      </c>
    </row>
    <row r="707" spans="2:65" s="126" customFormat="1" ht="28.95" customHeight="1">
      <c r="B707" s="127"/>
      <c r="C707" s="412" t="s">
        <v>452</v>
      </c>
      <c r="D707" s="412" t="s">
        <v>237</v>
      </c>
      <c r="E707" s="413" t="s">
        <v>1043</v>
      </c>
      <c r="F707" s="414" t="s">
        <v>1044</v>
      </c>
      <c r="G707" s="414"/>
      <c r="H707" s="414"/>
      <c r="I707" s="414"/>
      <c r="J707" s="415" t="s">
        <v>363</v>
      </c>
      <c r="K707" s="416">
        <v>2</v>
      </c>
      <c r="L707" s="323">
        <v>0</v>
      </c>
      <c r="M707" s="323"/>
      <c r="N707" s="324">
        <f>ROUND(L707*K707,2)</f>
        <v>0</v>
      </c>
      <c r="O707" s="318"/>
      <c r="P707" s="318"/>
      <c r="Q707" s="318"/>
      <c r="R707" s="130"/>
      <c r="T707" s="207" t="s">
        <v>5</v>
      </c>
      <c r="U707" s="208" t="s">
        <v>40</v>
      </c>
      <c r="V707" s="128"/>
      <c r="W707" s="209">
        <f>V707*K707</f>
        <v>0</v>
      </c>
      <c r="X707" s="209">
        <v>0.064</v>
      </c>
      <c r="Y707" s="209">
        <f>X707*K707</f>
        <v>0.128</v>
      </c>
      <c r="Z707" s="209">
        <v>0</v>
      </c>
      <c r="AA707" s="210">
        <f>Z707*K707</f>
        <v>0</v>
      </c>
      <c r="AR707" s="117" t="s">
        <v>213</v>
      </c>
      <c r="AT707" s="117" t="s">
        <v>237</v>
      </c>
      <c r="AU707" s="117" t="s">
        <v>114</v>
      </c>
      <c r="AY707" s="117" t="s">
        <v>160</v>
      </c>
      <c r="BE707" s="174">
        <f>IF(U707="základní",N707,0)</f>
        <v>0</v>
      </c>
      <c r="BF707" s="174">
        <f>IF(U707="snížená",N707,0)</f>
        <v>0</v>
      </c>
      <c r="BG707" s="174">
        <f>IF(U707="zákl. přenesená",N707,0)</f>
        <v>0</v>
      </c>
      <c r="BH707" s="174">
        <f>IF(U707="sníž. přenesená",N707,0)</f>
        <v>0</v>
      </c>
      <c r="BI707" s="174">
        <f>IF(U707="nulová",N707,0)</f>
        <v>0</v>
      </c>
      <c r="BJ707" s="117" t="s">
        <v>83</v>
      </c>
      <c r="BK707" s="174">
        <f>ROUND(L707*K707,2)</f>
        <v>0</v>
      </c>
      <c r="BL707" s="117" t="s">
        <v>165</v>
      </c>
      <c r="BM707" s="117" t="s">
        <v>1386</v>
      </c>
    </row>
    <row r="708" spans="2:51" s="216" customFormat="1" ht="20.5" customHeight="1">
      <c r="B708" s="211"/>
      <c r="C708" s="388"/>
      <c r="D708" s="388"/>
      <c r="E708" s="389" t="s">
        <v>5</v>
      </c>
      <c r="F708" s="390" t="s">
        <v>1387</v>
      </c>
      <c r="G708" s="391"/>
      <c r="H708" s="391"/>
      <c r="I708" s="391"/>
      <c r="J708" s="388"/>
      <c r="K708" s="392" t="s">
        <v>5</v>
      </c>
      <c r="L708" s="212"/>
      <c r="M708" s="212"/>
      <c r="N708" s="212"/>
      <c r="O708" s="212"/>
      <c r="P708" s="212"/>
      <c r="Q708" s="212"/>
      <c r="R708" s="215"/>
      <c r="T708" s="217"/>
      <c r="U708" s="212"/>
      <c r="V708" s="212"/>
      <c r="W708" s="212"/>
      <c r="X708" s="212"/>
      <c r="Y708" s="212"/>
      <c r="Z708" s="212"/>
      <c r="AA708" s="218"/>
      <c r="AT708" s="219" t="s">
        <v>168</v>
      </c>
      <c r="AU708" s="219" t="s">
        <v>114</v>
      </c>
      <c r="AV708" s="216" t="s">
        <v>83</v>
      </c>
      <c r="AW708" s="216" t="s">
        <v>33</v>
      </c>
      <c r="AX708" s="216" t="s">
        <v>75</v>
      </c>
      <c r="AY708" s="219" t="s">
        <v>160</v>
      </c>
    </row>
    <row r="709" spans="2:51" s="225" customFormat="1" ht="20.5" customHeight="1">
      <c r="B709" s="220"/>
      <c r="C709" s="395"/>
      <c r="D709" s="395"/>
      <c r="E709" s="396" t="s">
        <v>5</v>
      </c>
      <c r="F709" s="397" t="s">
        <v>114</v>
      </c>
      <c r="G709" s="398"/>
      <c r="H709" s="398"/>
      <c r="I709" s="398"/>
      <c r="J709" s="395"/>
      <c r="K709" s="399">
        <v>2</v>
      </c>
      <c r="L709" s="221"/>
      <c r="M709" s="221"/>
      <c r="N709" s="221"/>
      <c r="O709" s="221"/>
      <c r="P709" s="221"/>
      <c r="Q709" s="221"/>
      <c r="R709" s="224"/>
      <c r="T709" s="226"/>
      <c r="U709" s="221"/>
      <c r="V709" s="221"/>
      <c r="W709" s="221"/>
      <c r="X709" s="221"/>
      <c r="Y709" s="221"/>
      <c r="Z709" s="221"/>
      <c r="AA709" s="227"/>
      <c r="AT709" s="228" t="s">
        <v>168</v>
      </c>
      <c r="AU709" s="228" t="s">
        <v>114</v>
      </c>
      <c r="AV709" s="225" t="s">
        <v>114</v>
      </c>
      <c r="AW709" s="225" t="s">
        <v>33</v>
      </c>
      <c r="AX709" s="225" t="s">
        <v>75</v>
      </c>
      <c r="AY709" s="228" t="s">
        <v>160</v>
      </c>
    </row>
    <row r="710" spans="2:51" s="234" customFormat="1" ht="20.5" customHeight="1">
      <c r="B710" s="229"/>
      <c r="C710" s="400"/>
      <c r="D710" s="400"/>
      <c r="E710" s="401" t="s">
        <v>5</v>
      </c>
      <c r="F710" s="402" t="s">
        <v>170</v>
      </c>
      <c r="G710" s="403"/>
      <c r="H710" s="403"/>
      <c r="I710" s="403"/>
      <c r="J710" s="400"/>
      <c r="K710" s="404">
        <v>2</v>
      </c>
      <c r="L710" s="230"/>
      <c r="M710" s="230"/>
      <c r="N710" s="230"/>
      <c r="O710" s="230"/>
      <c r="P710" s="230"/>
      <c r="Q710" s="230"/>
      <c r="R710" s="233"/>
      <c r="T710" s="235"/>
      <c r="U710" s="230"/>
      <c r="V710" s="230"/>
      <c r="W710" s="230"/>
      <c r="X710" s="230"/>
      <c r="Y710" s="230"/>
      <c r="Z710" s="230"/>
      <c r="AA710" s="236"/>
      <c r="AT710" s="237" t="s">
        <v>168</v>
      </c>
      <c r="AU710" s="237" t="s">
        <v>114</v>
      </c>
      <c r="AV710" s="234" t="s">
        <v>165</v>
      </c>
      <c r="AW710" s="234" t="s">
        <v>33</v>
      </c>
      <c r="AX710" s="234" t="s">
        <v>83</v>
      </c>
      <c r="AY710" s="237" t="s">
        <v>160</v>
      </c>
    </row>
    <row r="711" spans="2:65" s="126" customFormat="1" ht="40.15" customHeight="1">
      <c r="B711" s="127"/>
      <c r="C711" s="412" t="s">
        <v>456</v>
      </c>
      <c r="D711" s="412" t="s">
        <v>237</v>
      </c>
      <c r="E711" s="413" t="s">
        <v>1388</v>
      </c>
      <c r="F711" s="414" t="s">
        <v>1389</v>
      </c>
      <c r="G711" s="414"/>
      <c r="H711" s="414"/>
      <c r="I711" s="414"/>
      <c r="J711" s="415" t="s">
        <v>363</v>
      </c>
      <c r="K711" s="416">
        <v>4</v>
      </c>
      <c r="L711" s="323">
        <v>0</v>
      </c>
      <c r="M711" s="323"/>
      <c r="N711" s="324">
        <f>ROUND(L711*K711,2)</f>
        <v>0</v>
      </c>
      <c r="O711" s="318"/>
      <c r="P711" s="318"/>
      <c r="Q711" s="318"/>
      <c r="R711" s="130"/>
      <c r="T711" s="207" t="s">
        <v>5</v>
      </c>
      <c r="U711" s="208" t="s">
        <v>40</v>
      </c>
      <c r="V711" s="128"/>
      <c r="W711" s="209">
        <f>V711*K711</f>
        <v>0</v>
      </c>
      <c r="X711" s="209">
        <v>0.506</v>
      </c>
      <c r="Y711" s="209">
        <f>X711*K711</f>
        <v>2.024</v>
      </c>
      <c r="Z711" s="209">
        <v>0</v>
      </c>
      <c r="AA711" s="210">
        <f>Z711*K711</f>
        <v>0</v>
      </c>
      <c r="AR711" s="117" t="s">
        <v>213</v>
      </c>
      <c r="AT711" s="117" t="s">
        <v>237</v>
      </c>
      <c r="AU711" s="117" t="s">
        <v>114</v>
      </c>
      <c r="AY711" s="117" t="s">
        <v>160</v>
      </c>
      <c r="BE711" s="174">
        <f>IF(U711="základní",N711,0)</f>
        <v>0</v>
      </c>
      <c r="BF711" s="174">
        <f>IF(U711="snížená",N711,0)</f>
        <v>0</v>
      </c>
      <c r="BG711" s="174">
        <f>IF(U711="zákl. přenesená",N711,0)</f>
        <v>0</v>
      </c>
      <c r="BH711" s="174">
        <f>IF(U711="sníž. přenesená",N711,0)</f>
        <v>0</v>
      </c>
      <c r="BI711" s="174">
        <f>IF(U711="nulová",N711,0)</f>
        <v>0</v>
      </c>
      <c r="BJ711" s="117" t="s">
        <v>83</v>
      </c>
      <c r="BK711" s="174">
        <f>ROUND(L711*K711,2)</f>
        <v>0</v>
      </c>
      <c r="BL711" s="117" t="s">
        <v>165</v>
      </c>
      <c r="BM711" s="117" t="s">
        <v>1390</v>
      </c>
    </row>
    <row r="712" spans="2:51" s="216" customFormat="1" ht="20.5" customHeight="1">
      <c r="B712" s="211"/>
      <c r="C712" s="388"/>
      <c r="D712" s="388"/>
      <c r="E712" s="389" t="s">
        <v>5</v>
      </c>
      <c r="F712" s="390" t="s">
        <v>1379</v>
      </c>
      <c r="G712" s="391"/>
      <c r="H712" s="391"/>
      <c r="I712" s="391"/>
      <c r="J712" s="388"/>
      <c r="K712" s="392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395"/>
      <c r="D713" s="395"/>
      <c r="E713" s="396" t="s">
        <v>5</v>
      </c>
      <c r="F713" s="397" t="s">
        <v>165</v>
      </c>
      <c r="G713" s="398"/>
      <c r="H713" s="398"/>
      <c r="I713" s="398"/>
      <c r="J713" s="395"/>
      <c r="K713" s="399">
        <v>4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34" customFormat="1" ht="20.5" customHeight="1">
      <c r="B714" s="229"/>
      <c r="C714" s="400"/>
      <c r="D714" s="400"/>
      <c r="E714" s="401" t="s">
        <v>5</v>
      </c>
      <c r="F714" s="402" t="s">
        <v>170</v>
      </c>
      <c r="G714" s="403"/>
      <c r="H714" s="403"/>
      <c r="I714" s="403"/>
      <c r="J714" s="400"/>
      <c r="K714" s="404">
        <v>4</v>
      </c>
      <c r="L714" s="230"/>
      <c r="M714" s="230"/>
      <c r="N714" s="230"/>
      <c r="O714" s="230"/>
      <c r="P714" s="230"/>
      <c r="Q714" s="230"/>
      <c r="R714" s="233"/>
      <c r="T714" s="235"/>
      <c r="U714" s="230"/>
      <c r="V714" s="230"/>
      <c r="W714" s="230"/>
      <c r="X714" s="230"/>
      <c r="Y714" s="230"/>
      <c r="Z714" s="230"/>
      <c r="AA714" s="236"/>
      <c r="AT714" s="237" t="s">
        <v>168</v>
      </c>
      <c r="AU714" s="237" t="s">
        <v>114</v>
      </c>
      <c r="AV714" s="234" t="s">
        <v>165</v>
      </c>
      <c r="AW714" s="234" t="s">
        <v>33</v>
      </c>
      <c r="AX714" s="234" t="s">
        <v>83</v>
      </c>
      <c r="AY714" s="237" t="s">
        <v>160</v>
      </c>
    </row>
    <row r="715" spans="2:65" s="126" customFormat="1" ht="28.95" customHeight="1">
      <c r="B715" s="127"/>
      <c r="C715" s="412" t="s">
        <v>461</v>
      </c>
      <c r="D715" s="412" t="s">
        <v>237</v>
      </c>
      <c r="E715" s="413" t="s">
        <v>1391</v>
      </c>
      <c r="F715" s="414" t="s">
        <v>1392</v>
      </c>
      <c r="G715" s="414"/>
      <c r="H715" s="414"/>
      <c r="I715" s="414"/>
      <c r="J715" s="415" t="s">
        <v>363</v>
      </c>
      <c r="K715" s="416">
        <v>1</v>
      </c>
      <c r="L715" s="323">
        <v>0</v>
      </c>
      <c r="M715" s="323"/>
      <c r="N715" s="324">
        <f>ROUND(L715*K715,2)</f>
        <v>0</v>
      </c>
      <c r="O715" s="318"/>
      <c r="P715" s="318"/>
      <c r="Q715" s="318"/>
      <c r="R715" s="130"/>
      <c r="T715" s="207" t="s">
        <v>5</v>
      </c>
      <c r="U715" s="208" t="s">
        <v>40</v>
      </c>
      <c r="V715" s="128"/>
      <c r="W715" s="209">
        <f>V715*K715</f>
        <v>0</v>
      </c>
      <c r="X715" s="209">
        <v>0.254</v>
      </c>
      <c r="Y715" s="209">
        <f>X715*K715</f>
        <v>0.254</v>
      </c>
      <c r="Z715" s="209">
        <v>0</v>
      </c>
      <c r="AA715" s="210">
        <f>Z715*K715</f>
        <v>0</v>
      </c>
      <c r="AR715" s="117" t="s">
        <v>213</v>
      </c>
      <c r="AT715" s="117" t="s">
        <v>237</v>
      </c>
      <c r="AU715" s="117" t="s">
        <v>114</v>
      </c>
      <c r="AY715" s="117" t="s">
        <v>160</v>
      </c>
      <c r="BE715" s="174">
        <f>IF(U715="základní",N715,0)</f>
        <v>0</v>
      </c>
      <c r="BF715" s="174">
        <f>IF(U715="snížená",N715,0)</f>
        <v>0</v>
      </c>
      <c r="BG715" s="174">
        <f>IF(U715="zákl. přenesená",N715,0)</f>
        <v>0</v>
      </c>
      <c r="BH715" s="174">
        <f>IF(U715="sníž. přenesená",N715,0)</f>
        <v>0</v>
      </c>
      <c r="BI715" s="174">
        <f>IF(U715="nulová",N715,0)</f>
        <v>0</v>
      </c>
      <c r="BJ715" s="117" t="s">
        <v>83</v>
      </c>
      <c r="BK715" s="174">
        <f>ROUND(L715*K715,2)</f>
        <v>0</v>
      </c>
      <c r="BL715" s="117" t="s">
        <v>165</v>
      </c>
      <c r="BM715" s="117" t="s">
        <v>1393</v>
      </c>
    </row>
    <row r="716" spans="2:51" s="216" customFormat="1" ht="20.5" customHeight="1">
      <c r="B716" s="211"/>
      <c r="C716" s="388"/>
      <c r="D716" s="388"/>
      <c r="E716" s="389" t="s">
        <v>5</v>
      </c>
      <c r="F716" s="390" t="s">
        <v>1394</v>
      </c>
      <c r="G716" s="391"/>
      <c r="H716" s="391"/>
      <c r="I716" s="391"/>
      <c r="J716" s="388"/>
      <c r="K716" s="392" t="s">
        <v>5</v>
      </c>
      <c r="L716" s="212"/>
      <c r="M716" s="212"/>
      <c r="N716" s="212"/>
      <c r="O716" s="212"/>
      <c r="P716" s="212"/>
      <c r="Q716" s="212"/>
      <c r="R716" s="215"/>
      <c r="T716" s="217"/>
      <c r="U716" s="212"/>
      <c r="V716" s="212"/>
      <c r="W716" s="212"/>
      <c r="X716" s="212"/>
      <c r="Y716" s="212"/>
      <c r="Z716" s="212"/>
      <c r="AA716" s="218"/>
      <c r="AT716" s="219" t="s">
        <v>168</v>
      </c>
      <c r="AU716" s="219" t="s">
        <v>114</v>
      </c>
      <c r="AV716" s="216" t="s">
        <v>83</v>
      </c>
      <c r="AW716" s="216" t="s">
        <v>33</v>
      </c>
      <c r="AX716" s="216" t="s">
        <v>75</v>
      </c>
      <c r="AY716" s="219" t="s">
        <v>160</v>
      </c>
    </row>
    <row r="717" spans="2:51" s="225" customFormat="1" ht="20.5" customHeight="1">
      <c r="B717" s="220"/>
      <c r="C717" s="395"/>
      <c r="D717" s="395"/>
      <c r="E717" s="396" t="s">
        <v>5</v>
      </c>
      <c r="F717" s="397" t="s">
        <v>83</v>
      </c>
      <c r="G717" s="398"/>
      <c r="H717" s="398"/>
      <c r="I717" s="398"/>
      <c r="J717" s="395"/>
      <c r="K717" s="399">
        <v>1</v>
      </c>
      <c r="L717" s="221"/>
      <c r="M717" s="221"/>
      <c r="N717" s="221"/>
      <c r="O717" s="221"/>
      <c r="P717" s="221"/>
      <c r="Q717" s="221"/>
      <c r="R717" s="224"/>
      <c r="T717" s="226"/>
      <c r="U717" s="221"/>
      <c r="V717" s="221"/>
      <c r="W717" s="221"/>
      <c r="X717" s="221"/>
      <c r="Y717" s="221"/>
      <c r="Z717" s="221"/>
      <c r="AA717" s="227"/>
      <c r="AT717" s="228" t="s">
        <v>168</v>
      </c>
      <c r="AU717" s="228" t="s">
        <v>114</v>
      </c>
      <c r="AV717" s="225" t="s">
        <v>114</v>
      </c>
      <c r="AW717" s="225" t="s">
        <v>33</v>
      </c>
      <c r="AX717" s="225" t="s">
        <v>75</v>
      </c>
      <c r="AY717" s="228" t="s">
        <v>160</v>
      </c>
    </row>
    <row r="718" spans="2:51" s="234" customFormat="1" ht="20.5" customHeight="1">
      <c r="B718" s="229"/>
      <c r="C718" s="400"/>
      <c r="D718" s="400"/>
      <c r="E718" s="401" t="s">
        <v>5</v>
      </c>
      <c r="F718" s="402" t="s">
        <v>170</v>
      </c>
      <c r="G718" s="403"/>
      <c r="H718" s="403"/>
      <c r="I718" s="403"/>
      <c r="J718" s="400"/>
      <c r="K718" s="404">
        <v>1</v>
      </c>
      <c r="L718" s="230"/>
      <c r="M718" s="230"/>
      <c r="N718" s="230"/>
      <c r="O718" s="230"/>
      <c r="P718" s="230"/>
      <c r="Q718" s="230"/>
      <c r="R718" s="233"/>
      <c r="T718" s="235"/>
      <c r="U718" s="230"/>
      <c r="V718" s="230"/>
      <c r="W718" s="230"/>
      <c r="X718" s="230"/>
      <c r="Y718" s="230"/>
      <c r="Z718" s="230"/>
      <c r="AA718" s="236"/>
      <c r="AT718" s="237" t="s">
        <v>168</v>
      </c>
      <c r="AU718" s="237" t="s">
        <v>114</v>
      </c>
      <c r="AV718" s="234" t="s">
        <v>165</v>
      </c>
      <c r="AW718" s="234" t="s">
        <v>33</v>
      </c>
      <c r="AX718" s="234" t="s">
        <v>83</v>
      </c>
      <c r="AY718" s="237" t="s">
        <v>160</v>
      </c>
    </row>
    <row r="719" spans="2:65" s="126" customFormat="1" ht="40.15" customHeight="1">
      <c r="B719" s="127"/>
      <c r="C719" s="412" t="s">
        <v>467</v>
      </c>
      <c r="D719" s="412" t="s">
        <v>237</v>
      </c>
      <c r="E719" s="413" t="s">
        <v>1395</v>
      </c>
      <c r="F719" s="414" t="s">
        <v>1396</v>
      </c>
      <c r="G719" s="414"/>
      <c r="H719" s="414"/>
      <c r="I719" s="414"/>
      <c r="J719" s="415" t="s">
        <v>363</v>
      </c>
      <c r="K719" s="416">
        <v>2</v>
      </c>
      <c r="L719" s="323">
        <v>0</v>
      </c>
      <c r="M719" s="323"/>
      <c r="N719" s="324">
        <f>ROUND(L719*K719,2)</f>
        <v>0</v>
      </c>
      <c r="O719" s="318"/>
      <c r="P719" s="318"/>
      <c r="Q719" s="318"/>
      <c r="R719" s="130"/>
      <c r="T719" s="207" t="s">
        <v>5</v>
      </c>
      <c r="U719" s="208" t="s">
        <v>40</v>
      </c>
      <c r="V719" s="128"/>
      <c r="W719" s="209">
        <f>V719*K719</f>
        <v>0</v>
      </c>
      <c r="X719" s="209">
        <v>1.013</v>
      </c>
      <c r="Y719" s="209">
        <f>X719*K719</f>
        <v>2.026</v>
      </c>
      <c r="Z719" s="209">
        <v>0</v>
      </c>
      <c r="AA719" s="210">
        <f>Z719*K719</f>
        <v>0</v>
      </c>
      <c r="AR719" s="117" t="s">
        <v>213</v>
      </c>
      <c r="AT719" s="117" t="s">
        <v>237</v>
      </c>
      <c r="AU719" s="117" t="s">
        <v>114</v>
      </c>
      <c r="AY719" s="117" t="s">
        <v>160</v>
      </c>
      <c r="BE719" s="174">
        <f>IF(U719="základní",N719,0)</f>
        <v>0</v>
      </c>
      <c r="BF719" s="174">
        <f>IF(U719="snížená",N719,0)</f>
        <v>0</v>
      </c>
      <c r="BG719" s="174">
        <f>IF(U719="zákl. přenesená",N719,0)</f>
        <v>0</v>
      </c>
      <c r="BH719" s="174">
        <f>IF(U719="sníž. přenesená",N719,0)</f>
        <v>0</v>
      </c>
      <c r="BI719" s="174">
        <f>IF(U719="nulová",N719,0)</f>
        <v>0</v>
      </c>
      <c r="BJ719" s="117" t="s">
        <v>83</v>
      </c>
      <c r="BK719" s="174">
        <f>ROUND(L719*K719,2)</f>
        <v>0</v>
      </c>
      <c r="BL719" s="117" t="s">
        <v>165</v>
      </c>
      <c r="BM719" s="117" t="s">
        <v>1397</v>
      </c>
    </row>
    <row r="720" spans="2:51" s="216" customFormat="1" ht="20.5" customHeight="1">
      <c r="B720" s="211"/>
      <c r="C720" s="388"/>
      <c r="D720" s="388"/>
      <c r="E720" s="389" t="s">
        <v>5</v>
      </c>
      <c r="F720" s="390" t="s">
        <v>1398</v>
      </c>
      <c r="G720" s="391"/>
      <c r="H720" s="391"/>
      <c r="I720" s="391"/>
      <c r="J720" s="388"/>
      <c r="K720" s="392" t="s">
        <v>5</v>
      </c>
      <c r="L720" s="212"/>
      <c r="M720" s="212"/>
      <c r="N720" s="212"/>
      <c r="O720" s="212"/>
      <c r="P720" s="212"/>
      <c r="Q720" s="212"/>
      <c r="R720" s="215"/>
      <c r="T720" s="217"/>
      <c r="U720" s="212"/>
      <c r="V720" s="212"/>
      <c r="W720" s="212"/>
      <c r="X720" s="212"/>
      <c r="Y720" s="212"/>
      <c r="Z720" s="212"/>
      <c r="AA720" s="218"/>
      <c r="AT720" s="219" t="s">
        <v>168</v>
      </c>
      <c r="AU720" s="219" t="s">
        <v>114</v>
      </c>
      <c r="AV720" s="216" t="s">
        <v>83</v>
      </c>
      <c r="AW720" s="216" t="s">
        <v>33</v>
      </c>
      <c r="AX720" s="216" t="s">
        <v>75</v>
      </c>
      <c r="AY720" s="219" t="s">
        <v>160</v>
      </c>
    </row>
    <row r="721" spans="2:51" s="225" customFormat="1" ht="20.5" customHeight="1">
      <c r="B721" s="220"/>
      <c r="C721" s="395"/>
      <c r="D721" s="395"/>
      <c r="E721" s="396" t="s">
        <v>5</v>
      </c>
      <c r="F721" s="397" t="s">
        <v>114</v>
      </c>
      <c r="G721" s="398"/>
      <c r="H721" s="398"/>
      <c r="I721" s="398"/>
      <c r="J721" s="395"/>
      <c r="K721" s="399">
        <v>2</v>
      </c>
      <c r="L721" s="221"/>
      <c r="M721" s="221"/>
      <c r="N721" s="221"/>
      <c r="O721" s="221"/>
      <c r="P721" s="221"/>
      <c r="Q721" s="221"/>
      <c r="R721" s="224"/>
      <c r="T721" s="226"/>
      <c r="U721" s="221"/>
      <c r="V721" s="221"/>
      <c r="W721" s="221"/>
      <c r="X721" s="221"/>
      <c r="Y721" s="221"/>
      <c r="Z721" s="221"/>
      <c r="AA721" s="227"/>
      <c r="AT721" s="228" t="s">
        <v>168</v>
      </c>
      <c r="AU721" s="228" t="s">
        <v>114</v>
      </c>
      <c r="AV721" s="225" t="s">
        <v>114</v>
      </c>
      <c r="AW721" s="225" t="s">
        <v>33</v>
      </c>
      <c r="AX721" s="225" t="s">
        <v>75</v>
      </c>
      <c r="AY721" s="228" t="s">
        <v>160</v>
      </c>
    </row>
    <row r="722" spans="2:51" s="234" customFormat="1" ht="20.5" customHeight="1">
      <c r="B722" s="229"/>
      <c r="C722" s="400"/>
      <c r="D722" s="400"/>
      <c r="E722" s="401" t="s">
        <v>5</v>
      </c>
      <c r="F722" s="402" t="s">
        <v>170</v>
      </c>
      <c r="G722" s="403"/>
      <c r="H722" s="403"/>
      <c r="I722" s="403"/>
      <c r="J722" s="400"/>
      <c r="K722" s="404">
        <v>2</v>
      </c>
      <c r="L722" s="230"/>
      <c r="M722" s="230"/>
      <c r="N722" s="230"/>
      <c r="O722" s="230"/>
      <c r="P722" s="230"/>
      <c r="Q722" s="230"/>
      <c r="R722" s="233"/>
      <c r="T722" s="235"/>
      <c r="U722" s="230"/>
      <c r="V722" s="230"/>
      <c r="W722" s="230"/>
      <c r="X722" s="230"/>
      <c r="Y722" s="230"/>
      <c r="Z722" s="230"/>
      <c r="AA722" s="236"/>
      <c r="AT722" s="237" t="s">
        <v>168</v>
      </c>
      <c r="AU722" s="237" t="s">
        <v>114</v>
      </c>
      <c r="AV722" s="234" t="s">
        <v>165</v>
      </c>
      <c r="AW722" s="234" t="s">
        <v>33</v>
      </c>
      <c r="AX722" s="234" t="s">
        <v>83</v>
      </c>
      <c r="AY722" s="237" t="s">
        <v>160</v>
      </c>
    </row>
    <row r="723" spans="2:65" s="126" customFormat="1" ht="28.95" customHeight="1">
      <c r="B723" s="127"/>
      <c r="C723" s="412" t="s">
        <v>477</v>
      </c>
      <c r="D723" s="412" t="s">
        <v>237</v>
      </c>
      <c r="E723" s="413" t="s">
        <v>1399</v>
      </c>
      <c r="F723" s="414" t="s">
        <v>1400</v>
      </c>
      <c r="G723" s="414"/>
      <c r="H723" s="414"/>
      <c r="I723" s="414"/>
      <c r="J723" s="415" t="s">
        <v>363</v>
      </c>
      <c r="K723" s="416">
        <v>2</v>
      </c>
      <c r="L723" s="323">
        <v>0</v>
      </c>
      <c r="M723" s="323"/>
      <c r="N723" s="324">
        <f>ROUND(L723*K723,2)</f>
        <v>0</v>
      </c>
      <c r="O723" s="318"/>
      <c r="P723" s="318"/>
      <c r="Q723" s="318"/>
      <c r="R723" s="130"/>
      <c r="T723" s="207" t="s">
        <v>5</v>
      </c>
      <c r="U723" s="208" t="s">
        <v>40</v>
      </c>
      <c r="V723" s="128"/>
      <c r="W723" s="209">
        <f>V723*K723</f>
        <v>0</v>
      </c>
      <c r="X723" s="209">
        <v>0.585</v>
      </c>
      <c r="Y723" s="209">
        <f>X723*K723</f>
        <v>1.17</v>
      </c>
      <c r="Z723" s="209">
        <v>0</v>
      </c>
      <c r="AA723" s="210">
        <f>Z723*K723</f>
        <v>0</v>
      </c>
      <c r="AR723" s="117" t="s">
        <v>213</v>
      </c>
      <c r="AT723" s="117" t="s">
        <v>237</v>
      </c>
      <c r="AU723" s="117" t="s">
        <v>114</v>
      </c>
      <c r="AY723" s="117" t="s">
        <v>160</v>
      </c>
      <c r="BE723" s="174">
        <f>IF(U723="základní",N723,0)</f>
        <v>0</v>
      </c>
      <c r="BF723" s="174">
        <f>IF(U723="snížená",N723,0)</f>
        <v>0</v>
      </c>
      <c r="BG723" s="174">
        <f>IF(U723="zákl. přenesená",N723,0)</f>
        <v>0</v>
      </c>
      <c r="BH723" s="174">
        <f>IF(U723="sníž. přenesená",N723,0)</f>
        <v>0</v>
      </c>
      <c r="BI723" s="174">
        <f>IF(U723="nulová",N723,0)</f>
        <v>0</v>
      </c>
      <c r="BJ723" s="117" t="s">
        <v>83</v>
      </c>
      <c r="BK723" s="174">
        <f>ROUND(L723*K723,2)</f>
        <v>0</v>
      </c>
      <c r="BL723" s="117" t="s">
        <v>165</v>
      </c>
      <c r="BM723" s="117" t="s">
        <v>1401</v>
      </c>
    </row>
    <row r="724" spans="2:51" s="216" customFormat="1" ht="20.5" customHeight="1">
      <c r="B724" s="211"/>
      <c r="C724" s="388"/>
      <c r="D724" s="388"/>
      <c r="E724" s="389" t="s">
        <v>5</v>
      </c>
      <c r="F724" s="390" t="s">
        <v>1402</v>
      </c>
      <c r="G724" s="391"/>
      <c r="H724" s="391"/>
      <c r="I724" s="391"/>
      <c r="J724" s="388"/>
      <c r="K724" s="392" t="s">
        <v>5</v>
      </c>
      <c r="L724" s="212"/>
      <c r="M724" s="212"/>
      <c r="N724" s="212"/>
      <c r="O724" s="212"/>
      <c r="P724" s="212"/>
      <c r="Q724" s="212"/>
      <c r="R724" s="215"/>
      <c r="T724" s="217"/>
      <c r="U724" s="212"/>
      <c r="V724" s="212"/>
      <c r="W724" s="212"/>
      <c r="X724" s="212"/>
      <c r="Y724" s="212"/>
      <c r="Z724" s="212"/>
      <c r="AA724" s="218"/>
      <c r="AT724" s="219" t="s">
        <v>168</v>
      </c>
      <c r="AU724" s="219" t="s">
        <v>114</v>
      </c>
      <c r="AV724" s="216" t="s">
        <v>83</v>
      </c>
      <c r="AW724" s="216" t="s">
        <v>33</v>
      </c>
      <c r="AX724" s="216" t="s">
        <v>75</v>
      </c>
      <c r="AY724" s="219" t="s">
        <v>160</v>
      </c>
    </row>
    <row r="725" spans="2:51" s="225" customFormat="1" ht="20.5" customHeight="1">
      <c r="B725" s="220"/>
      <c r="C725" s="395"/>
      <c r="D725" s="395"/>
      <c r="E725" s="396" t="s">
        <v>5</v>
      </c>
      <c r="F725" s="397" t="s">
        <v>114</v>
      </c>
      <c r="G725" s="398"/>
      <c r="H725" s="398"/>
      <c r="I725" s="398"/>
      <c r="J725" s="395"/>
      <c r="K725" s="399">
        <v>2</v>
      </c>
      <c r="L725" s="221"/>
      <c r="M725" s="221"/>
      <c r="N725" s="221"/>
      <c r="O725" s="221"/>
      <c r="P725" s="221"/>
      <c r="Q725" s="221"/>
      <c r="R725" s="224"/>
      <c r="T725" s="226"/>
      <c r="U725" s="221"/>
      <c r="V725" s="221"/>
      <c r="W725" s="221"/>
      <c r="X725" s="221"/>
      <c r="Y725" s="221"/>
      <c r="Z725" s="221"/>
      <c r="AA725" s="227"/>
      <c r="AT725" s="228" t="s">
        <v>168</v>
      </c>
      <c r="AU725" s="228" t="s">
        <v>114</v>
      </c>
      <c r="AV725" s="225" t="s">
        <v>114</v>
      </c>
      <c r="AW725" s="225" t="s">
        <v>33</v>
      </c>
      <c r="AX725" s="225" t="s">
        <v>75</v>
      </c>
      <c r="AY725" s="228" t="s">
        <v>160</v>
      </c>
    </row>
    <row r="726" spans="2:51" s="234" customFormat="1" ht="20.5" customHeight="1">
      <c r="B726" s="229"/>
      <c r="C726" s="400"/>
      <c r="D726" s="400"/>
      <c r="E726" s="401" t="s">
        <v>5</v>
      </c>
      <c r="F726" s="402" t="s">
        <v>170</v>
      </c>
      <c r="G726" s="403"/>
      <c r="H726" s="403"/>
      <c r="I726" s="403"/>
      <c r="J726" s="400"/>
      <c r="K726" s="404">
        <v>2</v>
      </c>
      <c r="L726" s="230"/>
      <c r="M726" s="230"/>
      <c r="N726" s="230"/>
      <c r="O726" s="230"/>
      <c r="P726" s="230"/>
      <c r="Q726" s="230"/>
      <c r="R726" s="233"/>
      <c r="T726" s="235"/>
      <c r="U726" s="230"/>
      <c r="V726" s="230"/>
      <c r="W726" s="230"/>
      <c r="X726" s="230"/>
      <c r="Y726" s="230"/>
      <c r="Z726" s="230"/>
      <c r="AA726" s="236"/>
      <c r="AT726" s="237" t="s">
        <v>168</v>
      </c>
      <c r="AU726" s="237" t="s">
        <v>114</v>
      </c>
      <c r="AV726" s="234" t="s">
        <v>165</v>
      </c>
      <c r="AW726" s="234" t="s">
        <v>33</v>
      </c>
      <c r="AX726" s="234" t="s">
        <v>83</v>
      </c>
      <c r="AY726" s="237" t="s">
        <v>160</v>
      </c>
    </row>
    <row r="727" spans="2:65" s="126" customFormat="1" ht="28.95" customHeight="1">
      <c r="B727" s="127"/>
      <c r="C727" s="412" t="s">
        <v>482</v>
      </c>
      <c r="D727" s="412" t="s">
        <v>237</v>
      </c>
      <c r="E727" s="413" t="s">
        <v>1019</v>
      </c>
      <c r="F727" s="414" t="s">
        <v>1020</v>
      </c>
      <c r="G727" s="414"/>
      <c r="H727" s="414"/>
      <c r="I727" s="414"/>
      <c r="J727" s="415" t="s">
        <v>363</v>
      </c>
      <c r="K727" s="416">
        <v>2</v>
      </c>
      <c r="L727" s="323">
        <v>0</v>
      </c>
      <c r="M727" s="323"/>
      <c r="N727" s="324">
        <f>ROUND(L727*K727,2)</f>
        <v>0</v>
      </c>
      <c r="O727" s="318"/>
      <c r="P727" s="318"/>
      <c r="Q727" s="318"/>
      <c r="R727" s="130"/>
      <c r="T727" s="207" t="s">
        <v>5</v>
      </c>
      <c r="U727" s="208" t="s">
        <v>40</v>
      </c>
      <c r="V727" s="128"/>
      <c r="W727" s="209">
        <f>V727*K727</f>
        <v>0</v>
      </c>
      <c r="X727" s="209">
        <v>0.548</v>
      </c>
      <c r="Y727" s="209">
        <f>X727*K727</f>
        <v>1.096</v>
      </c>
      <c r="Z727" s="209">
        <v>0</v>
      </c>
      <c r="AA727" s="210">
        <f>Z727*K727</f>
        <v>0</v>
      </c>
      <c r="AR727" s="117" t="s">
        <v>213</v>
      </c>
      <c r="AT727" s="117" t="s">
        <v>237</v>
      </c>
      <c r="AU727" s="117" t="s">
        <v>114</v>
      </c>
      <c r="AY727" s="117" t="s">
        <v>160</v>
      </c>
      <c r="BE727" s="174">
        <f>IF(U727="základní",N727,0)</f>
        <v>0</v>
      </c>
      <c r="BF727" s="174">
        <f>IF(U727="snížená",N727,0)</f>
        <v>0</v>
      </c>
      <c r="BG727" s="174">
        <f>IF(U727="zákl. přenesená",N727,0)</f>
        <v>0</v>
      </c>
      <c r="BH727" s="174">
        <f>IF(U727="sníž. přenesená",N727,0)</f>
        <v>0</v>
      </c>
      <c r="BI727" s="174">
        <f>IF(U727="nulová",N727,0)</f>
        <v>0</v>
      </c>
      <c r="BJ727" s="117" t="s">
        <v>83</v>
      </c>
      <c r="BK727" s="174">
        <f>ROUND(L727*K727,2)</f>
        <v>0</v>
      </c>
      <c r="BL727" s="117" t="s">
        <v>165</v>
      </c>
      <c r="BM727" s="117" t="s">
        <v>1403</v>
      </c>
    </row>
    <row r="728" spans="2:51" s="216" customFormat="1" ht="20.5" customHeight="1">
      <c r="B728" s="211"/>
      <c r="C728" s="388"/>
      <c r="D728" s="388"/>
      <c r="E728" s="389" t="s">
        <v>5</v>
      </c>
      <c r="F728" s="390" t="s">
        <v>1404</v>
      </c>
      <c r="G728" s="391"/>
      <c r="H728" s="391"/>
      <c r="I728" s="391"/>
      <c r="J728" s="388"/>
      <c r="K728" s="392" t="s">
        <v>5</v>
      </c>
      <c r="L728" s="212"/>
      <c r="M728" s="212"/>
      <c r="N728" s="212"/>
      <c r="O728" s="212"/>
      <c r="P728" s="212"/>
      <c r="Q728" s="212"/>
      <c r="R728" s="215"/>
      <c r="T728" s="217"/>
      <c r="U728" s="212"/>
      <c r="V728" s="212"/>
      <c r="W728" s="212"/>
      <c r="X728" s="212"/>
      <c r="Y728" s="212"/>
      <c r="Z728" s="212"/>
      <c r="AA728" s="218"/>
      <c r="AT728" s="219" t="s">
        <v>168</v>
      </c>
      <c r="AU728" s="219" t="s">
        <v>114</v>
      </c>
      <c r="AV728" s="216" t="s">
        <v>83</v>
      </c>
      <c r="AW728" s="216" t="s">
        <v>33</v>
      </c>
      <c r="AX728" s="216" t="s">
        <v>75</v>
      </c>
      <c r="AY728" s="219" t="s">
        <v>160</v>
      </c>
    </row>
    <row r="729" spans="2:51" s="225" customFormat="1" ht="20.5" customHeight="1">
      <c r="B729" s="220"/>
      <c r="C729" s="395"/>
      <c r="D729" s="395"/>
      <c r="E729" s="396" t="s">
        <v>5</v>
      </c>
      <c r="F729" s="397" t="s">
        <v>114</v>
      </c>
      <c r="G729" s="398"/>
      <c r="H729" s="398"/>
      <c r="I729" s="398"/>
      <c r="J729" s="395"/>
      <c r="K729" s="399">
        <v>2</v>
      </c>
      <c r="L729" s="221"/>
      <c r="M729" s="221"/>
      <c r="N729" s="221"/>
      <c r="O729" s="221"/>
      <c r="P729" s="221"/>
      <c r="Q729" s="221"/>
      <c r="R729" s="224"/>
      <c r="T729" s="226"/>
      <c r="U729" s="221"/>
      <c r="V729" s="221"/>
      <c r="W729" s="221"/>
      <c r="X729" s="221"/>
      <c r="Y729" s="221"/>
      <c r="Z729" s="221"/>
      <c r="AA729" s="227"/>
      <c r="AT729" s="228" t="s">
        <v>168</v>
      </c>
      <c r="AU729" s="228" t="s">
        <v>114</v>
      </c>
      <c r="AV729" s="225" t="s">
        <v>114</v>
      </c>
      <c r="AW729" s="225" t="s">
        <v>33</v>
      </c>
      <c r="AX729" s="225" t="s">
        <v>75</v>
      </c>
      <c r="AY729" s="228" t="s">
        <v>160</v>
      </c>
    </row>
    <row r="730" spans="2:51" s="234" customFormat="1" ht="20.5" customHeight="1">
      <c r="B730" s="229"/>
      <c r="C730" s="400"/>
      <c r="D730" s="400"/>
      <c r="E730" s="401" t="s">
        <v>5</v>
      </c>
      <c r="F730" s="402" t="s">
        <v>170</v>
      </c>
      <c r="G730" s="403"/>
      <c r="H730" s="403"/>
      <c r="I730" s="403"/>
      <c r="J730" s="400"/>
      <c r="K730" s="404">
        <v>2</v>
      </c>
      <c r="L730" s="230"/>
      <c r="M730" s="230"/>
      <c r="N730" s="230"/>
      <c r="O730" s="230"/>
      <c r="P730" s="230"/>
      <c r="Q730" s="230"/>
      <c r="R730" s="233"/>
      <c r="T730" s="235"/>
      <c r="U730" s="230"/>
      <c r="V730" s="230"/>
      <c r="W730" s="230"/>
      <c r="X730" s="230"/>
      <c r="Y730" s="230"/>
      <c r="Z730" s="230"/>
      <c r="AA730" s="236"/>
      <c r="AT730" s="237" t="s">
        <v>168</v>
      </c>
      <c r="AU730" s="237" t="s">
        <v>114</v>
      </c>
      <c r="AV730" s="234" t="s">
        <v>165</v>
      </c>
      <c r="AW730" s="234" t="s">
        <v>33</v>
      </c>
      <c r="AX730" s="234" t="s">
        <v>83</v>
      </c>
      <c r="AY730" s="237" t="s">
        <v>160</v>
      </c>
    </row>
    <row r="731" spans="2:65" s="126" customFormat="1" ht="28.95" customHeight="1">
      <c r="B731" s="127"/>
      <c r="C731" s="412" t="s">
        <v>487</v>
      </c>
      <c r="D731" s="412" t="s">
        <v>237</v>
      </c>
      <c r="E731" s="413" t="s">
        <v>1023</v>
      </c>
      <c r="F731" s="414" t="s">
        <v>1024</v>
      </c>
      <c r="G731" s="414"/>
      <c r="H731" s="414"/>
      <c r="I731" s="414"/>
      <c r="J731" s="415" t="s">
        <v>363</v>
      </c>
      <c r="K731" s="416">
        <v>4</v>
      </c>
      <c r="L731" s="323">
        <v>0</v>
      </c>
      <c r="M731" s="323"/>
      <c r="N731" s="324">
        <f>ROUND(L731*K731,2)</f>
        <v>0</v>
      </c>
      <c r="O731" s="318"/>
      <c r="P731" s="318"/>
      <c r="Q731" s="318"/>
      <c r="R731" s="130"/>
      <c r="T731" s="207" t="s">
        <v>5</v>
      </c>
      <c r="U731" s="208" t="s">
        <v>40</v>
      </c>
      <c r="V731" s="128"/>
      <c r="W731" s="209">
        <f>V731*K731</f>
        <v>0</v>
      </c>
      <c r="X731" s="209">
        <v>0.548</v>
      </c>
      <c r="Y731" s="209">
        <f>X731*K731</f>
        <v>2.192</v>
      </c>
      <c r="Z731" s="209">
        <v>0</v>
      </c>
      <c r="AA731" s="210">
        <f>Z731*K731</f>
        <v>0</v>
      </c>
      <c r="AR731" s="117" t="s">
        <v>213</v>
      </c>
      <c r="AT731" s="117" t="s">
        <v>237</v>
      </c>
      <c r="AU731" s="117" t="s">
        <v>114</v>
      </c>
      <c r="AY731" s="117" t="s">
        <v>160</v>
      </c>
      <c r="BE731" s="174">
        <f>IF(U731="základní",N731,0)</f>
        <v>0</v>
      </c>
      <c r="BF731" s="174">
        <f>IF(U731="snížená",N731,0)</f>
        <v>0</v>
      </c>
      <c r="BG731" s="174">
        <f>IF(U731="zákl. přenesená",N731,0)</f>
        <v>0</v>
      </c>
      <c r="BH731" s="174">
        <f>IF(U731="sníž. přenesená",N731,0)</f>
        <v>0</v>
      </c>
      <c r="BI731" s="174">
        <f>IF(U731="nulová",N731,0)</f>
        <v>0</v>
      </c>
      <c r="BJ731" s="117" t="s">
        <v>83</v>
      </c>
      <c r="BK731" s="174">
        <f>ROUND(L731*K731,2)</f>
        <v>0</v>
      </c>
      <c r="BL731" s="117" t="s">
        <v>165</v>
      </c>
      <c r="BM731" s="117" t="s">
        <v>1405</v>
      </c>
    </row>
    <row r="732" spans="2:51" s="216" customFormat="1" ht="20.5" customHeight="1">
      <c r="B732" s="211"/>
      <c r="C732" s="388"/>
      <c r="D732" s="388"/>
      <c r="E732" s="389" t="s">
        <v>5</v>
      </c>
      <c r="F732" s="390" t="s">
        <v>1026</v>
      </c>
      <c r="G732" s="391"/>
      <c r="H732" s="391"/>
      <c r="I732" s="391"/>
      <c r="J732" s="388"/>
      <c r="K732" s="392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25" customFormat="1" ht="20.5" customHeight="1">
      <c r="B733" s="220"/>
      <c r="C733" s="395"/>
      <c r="D733" s="395"/>
      <c r="E733" s="396" t="s">
        <v>5</v>
      </c>
      <c r="F733" s="397" t="s">
        <v>165</v>
      </c>
      <c r="G733" s="398"/>
      <c r="H733" s="398"/>
      <c r="I733" s="398"/>
      <c r="J733" s="395"/>
      <c r="K733" s="399">
        <v>4</v>
      </c>
      <c r="L733" s="221"/>
      <c r="M733" s="221"/>
      <c r="N733" s="221"/>
      <c r="O733" s="221"/>
      <c r="P733" s="221"/>
      <c r="Q733" s="221"/>
      <c r="R733" s="224"/>
      <c r="T733" s="226"/>
      <c r="U733" s="221"/>
      <c r="V733" s="221"/>
      <c r="W733" s="221"/>
      <c r="X733" s="221"/>
      <c r="Y733" s="221"/>
      <c r="Z733" s="221"/>
      <c r="AA733" s="227"/>
      <c r="AT733" s="228" t="s">
        <v>168</v>
      </c>
      <c r="AU733" s="228" t="s">
        <v>114</v>
      </c>
      <c r="AV733" s="225" t="s">
        <v>114</v>
      </c>
      <c r="AW733" s="225" t="s">
        <v>33</v>
      </c>
      <c r="AX733" s="225" t="s">
        <v>75</v>
      </c>
      <c r="AY733" s="228" t="s">
        <v>160</v>
      </c>
    </row>
    <row r="734" spans="2:51" s="234" customFormat="1" ht="20.5" customHeight="1">
      <c r="B734" s="229"/>
      <c r="C734" s="400"/>
      <c r="D734" s="400"/>
      <c r="E734" s="401" t="s">
        <v>5</v>
      </c>
      <c r="F734" s="402" t="s">
        <v>170</v>
      </c>
      <c r="G734" s="403"/>
      <c r="H734" s="403"/>
      <c r="I734" s="403"/>
      <c r="J734" s="400"/>
      <c r="K734" s="404">
        <v>4</v>
      </c>
      <c r="L734" s="230"/>
      <c r="M734" s="230"/>
      <c r="N734" s="230"/>
      <c r="O734" s="230"/>
      <c r="P734" s="230"/>
      <c r="Q734" s="230"/>
      <c r="R734" s="233"/>
      <c r="T734" s="235"/>
      <c r="U734" s="230"/>
      <c r="V734" s="230"/>
      <c r="W734" s="230"/>
      <c r="X734" s="230"/>
      <c r="Y734" s="230"/>
      <c r="Z734" s="230"/>
      <c r="AA734" s="236"/>
      <c r="AT734" s="237" t="s">
        <v>168</v>
      </c>
      <c r="AU734" s="237" t="s">
        <v>114</v>
      </c>
      <c r="AV734" s="234" t="s">
        <v>165</v>
      </c>
      <c r="AW734" s="234" t="s">
        <v>33</v>
      </c>
      <c r="AX734" s="234" t="s">
        <v>83</v>
      </c>
      <c r="AY734" s="237" t="s">
        <v>160</v>
      </c>
    </row>
    <row r="735" spans="2:65" s="126" customFormat="1" ht="28.95" customHeight="1">
      <c r="B735" s="127"/>
      <c r="C735" s="412" t="s">
        <v>492</v>
      </c>
      <c r="D735" s="412" t="s">
        <v>237</v>
      </c>
      <c r="E735" s="413" t="s">
        <v>1027</v>
      </c>
      <c r="F735" s="414" t="s">
        <v>1028</v>
      </c>
      <c r="G735" s="414"/>
      <c r="H735" s="414"/>
      <c r="I735" s="414"/>
      <c r="J735" s="415" t="s">
        <v>363</v>
      </c>
      <c r="K735" s="416">
        <v>2</v>
      </c>
      <c r="L735" s="323">
        <v>0</v>
      </c>
      <c r="M735" s="323"/>
      <c r="N735" s="324">
        <f>ROUND(L735*K735,2)</f>
        <v>0</v>
      </c>
      <c r="O735" s="318"/>
      <c r="P735" s="318"/>
      <c r="Q735" s="318"/>
      <c r="R735" s="130"/>
      <c r="T735" s="207" t="s">
        <v>5</v>
      </c>
      <c r="U735" s="208" t="s">
        <v>40</v>
      </c>
      <c r="V735" s="128"/>
      <c r="W735" s="209">
        <f>V735*K735</f>
        <v>0</v>
      </c>
      <c r="X735" s="209">
        <v>0.548</v>
      </c>
      <c r="Y735" s="209">
        <f>X735*K735</f>
        <v>1.096</v>
      </c>
      <c r="Z735" s="209">
        <v>0</v>
      </c>
      <c r="AA735" s="210">
        <f>Z735*K735</f>
        <v>0</v>
      </c>
      <c r="AR735" s="117" t="s">
        <v>213</v>
      </c>
      <c r="AT735" s="117" t="s">
        <v>237</v>
      </c>
      <c r="AU735" s="117" t="s">
        <v>114</v>
      </c>
      <c r="AY735" s="117" t="s">
        <v>160</v>
      </c>
      <c r="BE735" s="174">
        <f>IF(U735="základní",N735,0)</f>
        <v>0</v>
      </c>
      <c r="BF735" s="174">
        <f>IF(U735="snížená",N735,0)</f>
        <v>0</v>
      </c>
      <c r="BG735" s="174">
        <f>IF(U735="zákl. přenesená",N735,0)</f>
        <v>0</v>
      </c>
      <c r="BH735" s="174">
        <f>IF(U735="sníž. přenesená",N735,0)</f>
        <v>0</v>
      </c>
      <c r="BI735" s="174">
        <f>IF(U735="nulová",N735,0)</f>
        <v>0</v>
      </c>
      <c r="BJ735" s="117" t="s">
        <v>83</v>
      </c>
      <c r="BK735" s="174">
        <f>ROUND(L735*K735,2)</f>
        <v>0</v>
      </c>
      <c r="BL735" s="117" t="s">
        <v>165</v>
      </c>
      <c r="BM735" s="117" t="s">
        <v>1406</v>
      </c>
    </row>
    <row r="736" spans="2:51" s="216" customFormat="1" ht="20.5" customHeight="1">
      <c r="B736" s="211"/>
      <c r="C736" s="388"/>
      <c r="D736" s="388"/>
      <c r="E736" s="389" t="s">
        <v>5</v>
      </c>
      <c r="F736" s="390" t="s">
        <v>1407</v>
      </c>
      <c r="G736" s="391"/>
      <c r="H736" s="391"/>
      <c r="I736" s="391"/>
      <c r="J736" s="388"/>
      <c r="K736" s="392" t="s">
        <v>5</v>
      </c>
      <c r="L736" s="212"/>
      <c r="M736" s="212"/>
      <c r="N736" s="212"/>
      <c r="O736" s="212"/>
      <c r="P736" s="212"/>
      <c r="Q736" s="212"/>
      <c r="R736" s="215"/>
      <c r="T736" s="217"/>
      <c r="U736" s="212"/>
      <c r="V736" s="212"/>
      <c r="W736" s="212"/>
      <c r="X736" s="212"/>
      <c r="Y736" s="212"/>
      <c r="Z736" s="212"/>
      <c r="AA736" s="218"/>
      <c r="AT736" s="219" t="s">
        <v>168</v>
      </c>
      <c r="AU736" s="219" t="s">
        <v>114</v>
      </c>
      <c r="AV736" s="216" t="s">
        <v>83</v>
      </c>
      <c r="AW736" s="216" t="s">
        <v>33</v>
      </c>
      <c r="AX736" s="216" t="s">
        <v>75</v>
      </c>
      <c r="AY736" s="219" t="s">
        <v>160</v>
      </c>
    </row>
    <row r="737" spans="2:51" s="225" customFormat="1" ht="20.5" customHeight="1">
      <c r="B737" s="220"/>
      <c r="C737" s="395"/>
      <c r="D737" s="395"/>
      <c r="E737" s="396" t="s">
        <v>5</v>
      </c>
      <c r="F737" s="397" t="s">
        <v>114</v>
      </c>
      <c r="G737" s="398"/>
      <c r="H737" s="398"/>
      <c r="I737" s="398"/>
      <c r="J737" s="395"/>
      <c r="K737" s="399">
        <v>2</v>
      </c>
      <c r="L737" s="221"/>
      <c r="M737" s="221"/>
      <c r="N737" s="221"/>
      <c r="O737" s="221"/>
      <c r="P737" s="221"/>
      <c r="Q737" s="221"/>
      <c r="R737" s="224"/>
      <c r="T737" s="226"/>
      <c r="U737" s="221"/>
      <c r="V737" s="221"/>
      <c r="W737" s="221"/>
      <c r="X737" s="221"/>
      <c r="Y737" s="221"/>
      <c r="Z737" s="221"/>
      <c r="AA737" s="227"/>
      <c r="AT737" s="228" t="s">
        <v>168</v>
      </c>
      <c r="AU737" s="228" t="s">
        <v>114</v>
      </c>
      <c r="AV737" s="225" t="s">
        <v>114</v>
      </c>
      <c r="AW737" s="225" t="s">
        <v>33</v>
      </c>
      <c r="AX737" s="225" t="s">
        <v>75</v>
      </c>
      <c r="AY737" s="228" t="s">
        <v>160</v>
      </c>
    </row>
    <row r="738" spans="2:51" s="234" customFormat="1" ht="20.5" customHeight="1">
      <c r="B738" s="229"/>
      <c r="C738" s="400"/>
      <c r="D738" s="400"/>
      <c r="E738" s="401" t="s">
        <v>5</v>
      </c>
      <c r="F738" s="402" t="s">
        <v>170</v>
      </c>
      <c r="G738" s="403"/>
      <c r="H738" s="403"/>
      <c r="I738" s="403"/>
      <c r="J738" s="400"/>
      <c r="K738" s="404">
        <v>2</v>
      </c>
      <c r="L738" s="230"/>
      <c r="M738" s="230"/>
      <c r="N738" s="230"/>
      <c r="O738" s="230"/>
      <c r="P738" s="230"/>
      <c r="Q738" s="230"/>
      <c r="R738" s="233"/>
      <c r="T738" s="235"/>
      <c r="U738" s="230"/>
      <c r="V738" s="230"/>
      <c r="W738" s="230"/>
      <c r="X738" s="230"/>
      <c r="Y738" s="230"/>
      <c r="Z738" s="230"/>
      <c r="AA738" s="236"/>
      <c r="AT738" s="237" t="s">
        <v>168</v>
      </c>
      <c r="AU738" s="237" t="s">
        <v>114</v>
      </c>
      <c r="AV738" s="234" t="s">
        <v>165</v>
      </c>
      <c r="AW738" s="234" t="s">
        <v>33</v>
      </c>
      <c r="AX738" s="234" t="s">
        <v>83</v>
      </c>
      <c r="AY738" s="237" t="s">
        <v>160</v>
      </c>
    </row>
    <row r="739" spans="2:65" s="126" customFormat="1" ht="28.95" customHeight="1">
      <c r="B739" s="127"/>
      <c r="C739" s="412" t="s">
        <v>497</v>
      </c>
      <c r="D739" s="412" t="s">
        <v>237</v>
      </c>
      <c r="E739" s="413" t="s">
        <v>1035</v>
      </c>
      <c r="F739" s="414" t="s">
        <v>1036</v>
      </c>
      <c r="G739" s="414"/>
      <c r="H739" s="414"/>
      <c r="I739" s="414"/>
      <c r="J739" s="415" t="s">
        <v>363</v>
      </c>
      <c r="K739" s="416">
        <v>2</v>
      </c>
      <c r="L739" s="323">
        <v>0</v>
      </c>
      <c r="M739" s="323"/>
      <c r="N739" s="324">
        <f>ROUND(L739*K739,2)</f>
        <v>0</v>
      </c>
      <c r="O739" s="318"/>
      <c r="P739" s="318"/>
      <c r="Q739" s="318"/>
      <c r="R739" s="130"/>
      <c r="T739" s="207" t="s">
        <v>5</v>
      </c>
      <c r="U739" s="208" t="s">
        <v>40</v>
      </c>
      <c r="V739" s="128"/>
      <c r="W739" s="209">
        <f>V739*K739</f>
        <v>0</v>
      </c>
      <c r="X739" s="209">
        <v>0.252</v>
      </c>
      <c r="Y739" s="209">
        <f>X739*K739</f>
        <v>0.504</v>
      </c>
      <c r="Z739" s="209">
        <v>0</v>
      </c>
      <c r="AA739" s="210">
        <f>Z739*K739</f>
        <v>0</v>
      </c>
      <c r="AR739" s="117" t="s">
        <v>213</v>
      </c>
      <c r="AT739" s="117" t="s">
        <v>237</v>
      </c>
      <c r="AU739" s="117" t="s">
        <v>114</v>
      </c>
      <c r="AY739" s="117" t="s">
        <v>160</v>
      </c>
      <c r="BE739" s="174">
        <f>IF(U739="základní",N739,0)</f>
        <v>0</v>
      </c>
      <c r="BF739" s="174">
        <f>IF(U739="snížená",N739,0)</f>
        <v>0</v>
      </c>
      <c r="BG739" s="174">
        <f>IF(U739="zákl. přenesená",N739,0)</f>
        <v>0</v>
      </c>
      <c r="BH739" s="174">
        <f>IF(U739="sníž. přenesená",N739,0)</f>
        <v>0</v>
      </c>
      <c r="BI739" s="174">
        <f>IF(U739="nulová",N739,0)</f>
        <v>0</v>
      </c>
      <c r="BJ739" s="117" t="s">
        <v>83</v>
      </c>
      <c r="BK739" s="174">
        <f>ROUND(L739*K739,2)</f>
        <v>0</v>
      </c>
      <c r="BL739" s="117" t="s">
        <v>165</v>
      </c>
      <c r="BM739" s="117" t="s">
        <v>1408</v>
      </c>
    </row>
    <row r="740" spans="2:51" s="216" customFormat="1" ht="20.5" customHeight="1">
      <c r="B740" s="211"/>
      <c r="C740" s="388"/>
      <c r="D740" s="388"/>
      <c r="E740" s="389" t="s">
        <v>5</v>
      </c>
      <c r="F740" s="390" t="s">
        <v>1409</v>
      </c>
      <c r="G740" s="391"/>
      <c r="H740" s="391"/>
      <c r="I740" s="391"/>
      <c r="J740" s="388"/>
      <c r="K740" s="392" t="s">
        <v>5</v>
      </c>
      <c r="L740" s="212"/>
      <c r="M740" s="212"/>
      <c r="N740" s="212"/>
      <c r="O740" s="212"/>
      <c r="P740" s="212"/>
      <c r="Q740" s="212"/>
      <c r="R740" s="215"/>
      <c r="T740" s="217"/>
      <c r="U740" s="212"/>
      <c r="V740" s="212"/>
      <c r="W740" s="212"/>
      <c r="X740" s="212"/>
      <c r="Y740" s="212"/>
      <c r="Z740" s="212"/>
      <c r="AA740" s="218"/>
      <c r="AT740" s="219" t="s">
        <v>168</v>
      </c>
      <c r="AU740" s="219" t="s">
        <v>114</v>
      </c>
      <c r="AV740" s="216" t="s">
        <v>83</v>
      </c>
      <c r="AW740" s="216" t="s">
        <v>33</v>
      </c>
      <c r="AX740" s="216" t="s">
        <v>75</v>
      </c>
      <c r="AY740" s="219" t="s">
        <v>160</v>
      </c>
    </row>
    <row r="741" spans="2:51" s="225" customFormat="1" ht="20.5" customHeight="1">
      <c r="B741" s="220"/>
      <c r="C741" s="395"/>
      <c r="D741" s="395"/>
      <c r="E741" s="396" t="s">
        <v>5</v>
      </c>
      <c r="F741" s="397" t="s">
        <v>114</v>
      </c>
      <c r="G741" s="398"/>
      <c r="H741" s="398"/>
      <c r="I741" s="398"/>
      <c r="J741" s="395"/>
      <c r="K741" s="399">
        <v>2</v>
      </c>
      <c r="L741" s="221"/>
      <c r="M741" s="221"/>
      <c r="N741" s="221"/>
      <c r="O741" s="221"/>
      <c r="P741" s="221"/>
      <c r="Q741" s="221"/>
      <c r="R741" s="224"/>
      <c r="T741" s="226"/>
      <c r="U741" s="221"/>
      <c r="V741" s="221"/>
      <c r="W741" s="221"/>
      <c r="X741" s="221"/>
      <c r="Y741" s="221"/>
      <c r="Z741" s="221"/>
      <c r="AA741" s="227"/>
      <c r="AT741" s="228" t="s">
        <v>168</v>
      </c>
      <c r="AU741" s="228" t="s">
        <v>114</v>
      </c>
      <c r="AV741" s="225" t="s">
        <v>114</v>
      </c>
      <c r="AW741" s="225" t="s">
        <v>33</v>
      </c>
      <c r="AX741" s="225" t="s">
        <v>75</v>
      </c>
      <c r="AY741" s="228" t="s">
        <v>160</v>
      </c>
    </row>
    <row r="742" spans="2:51" s="234" customFormat="1" ht="20.5" customHeight="1">
      <c r="B742" s="229"/>
      <c r="C742" s="400"/>
      <c r="D742" s="400"/>
      <c r="E742" s="401" t="s">
        <v>5</v>
      </c>
      <c r="F742" s="402" t="s">
        <v>170</v>
      </c>
      <c r="G742" s="403"/>
      <c r="H742" s="403"/>
      <c r="I742" s="403"/>
      <c r="J742" s="400"/>
      <c r="K742" s="404">
        <v>2</v>
      </c>
      <c r="L742" s="230"/>
      <c r="M742" s="230"/>
      <c r="N742" s="230"/>
      <c r="O742" s="230"/>
      <c r="P742" s="230"/>
      <c r="Q742" s="230"/>
      <c r="R742" s="233"/>
      <c r="T742" s="235"/>
      <c r="U742" s="230"/>
      <c r="V742" s="230"/>
      <c r="W742" s="230"/>
      <c r="X742" s="230"/>
      <c r="Y742" s="230"/>
      <c r="Z742" s="230"/>
      <c r="AA742" s="236"/>
      <c r="AT742" s="237" t="s">
        <v>168</v>
      </c>
      <c r="AU742" s="237" t="s">
        <v>114</v>
      </c>
      <c r="AV742" s="234" t="s">
        <v>165</v>
      </c>
      <c r="AW742" s="234" t="s">
        <v>33</v>
      </c>
      <c r="AX742" s="234" t="s">
        <v>83</v>
      </c>
      <c r="AY742" s="237" t="s">
        <v>160</v>
      </c>
    </row>
    <row r="743" spans="2:65" s="126" customFormat="1" ht="28.95" customHeight="1">
      <c r="B743" s="127"/>
      <c r="C743" s="412" t="s">
        <v>502</v>
      </c>
      <c r="D743" s="412" t="s">
        <v>237</v>
      </c>
      <c r="E743" s="413" t="s">
        <v>1039</v>
      </c>
      <c r="F743" s="414" t="s">
        <v>1040</v>
      </c>
      <c r="G743" s="414"/>
      <c r="H743" s="414"/>
      <c r="I743" s="414"/>
      <c r="J743" s="415" t="s">
        <v>363</v>
      </c>
      <c r="K743" s="416">
        <v>2</v>
      </c>
      <c r="L743" s="323">
        <v>0</v>
      </c>
      <c r="M743" s="323"/>
      <c r="N743" s="324">
        <f>ROUND(L743*K743,2)</f>
        <v>0</v>
      </c>
      <c r="O743" s="318"/>
      <c r="P743" s="318"/>
      <c r="Q743" s="318"/>
      <c r="R743" s="130"/>
      <c r="T743" s="207" t="s">
        <v>5</v>
      </c>
      <c r="U743" s="208" t="s">
        <v>40</v>
      </c>
      <c r="V743" s="128"/>
      <c r="W743" s="209">
        <f>V743*K743</f>
        <v>0</v>
      </c>
      <c r="X743" s="209">
        <v>1.008</v>
      </c>
      <c r="Y743" s="209">
        <f>X743*K743</f>
        <v>2.016</v>
      </c>
      <c r="Z743" s="209">
        <v>0</v>
      </c>
      <c r="AA743" s="210">
        <f>Z743*K743</f>
        <v>0</v>
      </c>
      <c r="AR743" s="117" t="s">
        <v>213</v>
      </c>
      <c r="AT743" s="117" t="s">
        <v>237</v>
      </c>
      <c r="AU743" s="117" t="s">
        <v>114</v>
      </c>
      <c r="AY743" s="117" t="s">
        <v>160</v>
      </c>
      <c r="BE743" s="174">
        <f>IF(U743="základní",N743,0)</f>
        <v>0</v>
      </c>
      <c r="BF743" s="174">
        <f>IF(U743="snížená",N743,0)</f>
        <v>0</v>
      </c>
      <c r="BG743" s="174">
        <f>IF(U743="zákl. přenesená",N743,0)</f>
        <v>0</v>
      </c>
      <c r="BH743" s="174">
        <f>IF(U743="sníž. přenesená",N743,0)</f>
        <v>0</v>
      </c>
      <c r="BI743" s="174">
        <f>IF(U743="nulová",N743,0)</f>
        <v>0</v>
      </c>
      <c r="BJ743" s="117" t="s">
        <v>83</v>
      </c>
      <c r="BK743" s="174">
        <f>ROUND(L743*K743,2)</f>
        <v>0</v>
      </c>
      <c r="BL743" s="117" t="s">
        <v>165</v>
      </c>
      <c r="BM743" s="117" t="s">
        <v>1410</v>
      </c>
    </row>
    <row r="744" spans="2:51" s="216" customFormat="1" ht="20.5" customHeight="1">
      <c r="B744" s="211"/>
      <c r="C744" s="388"/>
      <c r="D744" s="388"/>
      <c r="E744" s="389" t="s">
        <v>5</v>
      </c>
      <c r="F744" s="390" t="s">
        <v>1411</v>
      </c>
      <c r="G744" s="391"/>
      <c r="H744" s="391"/>
      <c r="I744" s="391"/>
      <c r="J744" s="388"/>
      <c r="K744" s="392" t="s">
        <v>5</v>
      </c>
      <c r="L744" s="212"/>
      <c r="M744" s="212"/>
      <c r="N744" s="212"/>
      <c r="O744" s="212"/>
      <c r="P744" s="212"/>
      <c r="Q744" s="212"/>
      <c r="R744" s="215"/>
      <c r="T744" s="217"/>
      <c r="U744" s="212"/>
      <c r="V744" s="212"/>
      <c r="W744" s="212"/>
      <c r="X744" s="212"/>
      <c r="Y744" s="212"/>
      <c r="Z744" s="212"/>
      <c r="AA744" s="218"/>
      <c r="AT744" s="219" t="s">
        <v>168</v>
      </c>
      <c r="AU744" s="219" t="s">
        <v>114</v>
      </c>
      <c r="AV744" s="216" t="s">
        <v>83</v>
      </c>
      <c r="AW744" s="216" t="s">
        <v>33</v>
      </c>
      <c r="AX744" s="216" t="s">
        <v>75</v>
      </c>
      <c r="AY744" s="219" t="s">
        <v>160</v>
      </c>
    </row>
    <row r="745" spans="2:51" s="225" customFormat="1" ht="20.5" customHeight="1">
      <c r="B745" s="220"/>
      <c r="C745" s="395"/>
      <c r="D745" s="395"/>
      <c r="E745" s="396" t="s">
        <v>5</v>
      </c>
      <c r="F745" s="397" t="s">
        <v>114</v>
      </c>
      <c r="G745" s="398"/>
      <c r="H745" s="398"/>
      <c r="I745" s="398"/>
      <c r="J745" s="395"/>
      <c r="K745" s="399">
        <v>2</v>
      </c>
      <c r="L745" s="221"/>
      <c r="M745" s="221"/>
      <c r="N745" s="221"/>
      <c r="O745" s="221"/>
      <c r="P745" s="221"/>
      <c r="Q745" s="221"/>
      <c r="R745" s="224"/>
      <c r="T745" s="226"/>
      <c r="U745" s="221"/>
      <c r="V745" s="221"/>
      <c r="W745" s="221"/>
      <c r="X745" s="221"/>
      <c r="Y745" s="221"/>
      <c r="Z745" s="221"/>
      <c r="AA745" s="227"/>
      <c r="AT745" s="228" t="s">
        <v>168</v>
      </c>
      <c r="AU745" s="228" t="s">
        <v>114</v>
      </c>
      <c r="AV745" s="225" t="s">
        <v>114</v>
      </c>
      <c r="AW745" s="225" t="s">
        <v>33</v>
      </c>
      <c r="AX745" s="225" t="s">
        <v>75</v>
      </c>
      <c r="AY745" s="228" t="s">
        <v>160</v>
      </c>
    </row>
    <row r="746" spans="2:51" s="234" customFormat="1" ht="20.5" customHeight="1">
      <c r="B746" s="229"/>
      <c r="C746" s="400"/>
      <c r="D746" s="400"/>
      <c r="E746" s="401" t="s">
        <v>5</v>
      </c>
      <c r="F746" s="402" t="s">
        <v>170</v>
      </c>
      <c r="G746" s="403"/>
      <c r="H746" s="403"/>
      <c r="I746" s="403"/>
      <c r="J746" s="400"/>
      <c r="K746" s="404">
        <v>2</v>
      </c>
      <c r="L746" s="230"/>
      <c r="M746" s="230"/>
      <c r="N746" s="230"/>
      <c r="O746" s="230"/>
      <c r="P746" s="230"/>
      <c r="Q746" s="230"/>
      <c r="R746" s="233"/>
      <c r="T746" s="235"/>
      <c r="U746" s="230"/>
      <c r="V746" s="230"/>
      <c r="W746" s="230"/>
      <c r="X746" s="230"/>
      <c r="Y746" s="230"/>
      <c r="Z746" s="230"/>
      <c r="AA746" s="236"/>
      <c r="AT746" s="237" t="s">
        <v>168</v>
      </c>
      <c r="AU746" s="237" t="s">
        <v>114</v>
      </c>
      <c r="AV746" s="234" t="s">
        <v>165</v>
      </c>
      <c r="AW746" s="234" t="s">
        <v>33</v>
      </c>
      <c r="AX746" s="234" t="s">
        <v>83</v>
      </c>
      <c r="AY746" s="237" t="s">
        <v>160</v>
      </c>
    </row>
    <row r="747" spans="2:65" s="126" customFormat="1" ht="28.95" customHeight="1">
      <c r="B747" s="127"/>
      <c r="C747" s="412" t="s">
        <v>510</v>
      </c>
      <c r="D747" s="412" t="s">
        <v>237</v>
      </c>
      <c r="E747" s="413" t="s">
        <v>1054</v>
      </c>
      <c r="F747" s="414" t="s">
        <v>1055</v>
      </c>
      <c r="G747" s="414"/>
      <c r="H747" s="414"/>
      <c r="I747" s="414"/>
      <c r="J747" s="415" t="s">
        <v>363</v>
      </c>
      <c r="K747" s="416">
        <v>11</v>
      </c>
      <c r="L747" s="323">
        <v>0</v>
      </c>
      <c r="M747" s="323"/>
      <c r="N747" s="324">
        <f>ROUND(L747*K747,2)</f>
        <v>0</v>
      </c>
      <c r="O747" s="318"/>
      <c r="P747" s="318"/>
      <c r="Q747" s="318"/>
      <c r="R747" s="130"/>
      <c r="T747" s="207" t="s">
        <v>5</v>
      </c>
      <c r="U747" s="208" t="s">
        <v>40</v>
      </c>
      <c r="V747" s="128"/>
      <c r="W747" s="209">
        <f>V747*K747</f>
        <v>0</v>
      </c>
      <c r="X747" s="209">
        <v>0.002</v>
      </c>
      <c r="Y747" s="209">
        <f>X747*K747</f>
        <v>0.022</v>
      </c>
      <c r="Z747" s="209">
        <v>0</v>
      </c>
      <c r="AA747" s="210">
        <f>Z747*K747</f>
        <v>0</v>
      </c>
      <c r="AR747" s="117" t="s">
        <v>213</v>
      </c>
      <c r="AT747" s="117" t="s">
        <v>237</v>
      </c>
      <c r="AU747" s="117" t="s">
        <v>114</v>
      </c>
      <c r="AY747" s="117" t="s">
        <v>160</v>
      </c>
      <c r="BE747" s="174">
        <f>IF(U747="základní",N747,0)</f>
        <v>0</v>
      </c>
      <c r="BF747" s="174">
        <f>IF(U747="snížená",N747,0)</f>
        <v>0</v>
      </c>
      <c r="BG747" s="174">
        <f>IF(U747="zákl. přenesená",N747,0)</f>
        <v>0</v>
      </c>
      <c r="BH747" s="174">
        <f>IF(U747="sníž. přenesená",N747,0)</f>
        <v>0</v>
      </c>
      <c r="BI747" s="174">
        <f>IF(U747="nulová",N747,0)</f>
        <v>0</v>
      </c>
      <c r="BJ747" s="117" t="s">
        <v>83</v>
      </c>
      <c r="BK747" s="174">
        <f>ROUND(L747*K747,2)</f>
        <v>0</v>
      </c>
      <c r="BL747" s="117" t="s">
        <v>165</v>
      </c>
      <c r="BM747" s="117" t="s">
        <v>1412</v>
      </c>
    </row>
    <row r="748" spans="2:51" s="225" customFormat="1" ht="20.5" customHeight="1">
      <c r="B748" s="220"/>
      <c r="C748" s="395"/>
      <c r="D748" s="395"/>
      <c r="E748" s="396" t="s">
        <v>5</v>
      </c>
      <c r="F748" s="410" t="s">
        <v>229</v>
      </c>
      <c r="G748" s="411"/>
      <c r="H748" s="411"/>
      <c r="I748" s="411"/>
      <c r="J748" s="395"/>
      <c r="K748" s="399">
        <v>11</v>
      </c>
      <c r="L748" s="221"/>
      <c r="M748" s="221"/>
      <c r="N748" s="221"/>
      <c r="O748" s="221"/>
      <c r="P748" s="221"/>
      <c r="Q748" s="221"/>
      <c r="R748" s="224"/>
      <c r="T748" s="226"/>
      <c r="U748" s="221"/>
      <c r="V748" s="221"/>
      <c r="W748" s="221"/>
      <c r="X748" s="221"/>
      <c r="Y748" s="221"/>
      <c r="Z748" s="221"/>
      <c r="AA748" s="227"/>
      <c r="AT748" s="228" t="s">
        <v>168</v>
      </c>
      <c r="AU748" s="228" t="s">
        <v>114</v>
      </c>
      <c r="AV748" s="225" t="s">
        <v>114</v>
      </c>
      <c r="AW748" s="225" t="s">
        <v>33</v>
      </c>
      <c r="AX748" s="225" t="s">
        <v>75</v>
      </c>
      <c r="AY748" s="228" t="s">
        <v>160</v>
      </c>
    </row>
    <row r="749" spans="2:51" s="234" customFormat="1" ht="20.5" customHeight="1">
      <c r="B749" s="229"/>
      <c r="C749" s="400"/>
      <c r="D749" s="400"/>
      <c r="E749" s="401" t="s">
        <v>5</v>
      </c>
      <c r="F749" s="402" t="s">
        <v>170</v>
      </c>
      <c r="G749" s="403"/>
      <c r="H749" s="403"/>
      <c r="I749" s="403"/>
      <c r="J749" s="400"/>
      <c r="K749" s="404">
        <v>11</v>
      </c>
      <c r="L749" s="230"/>
      <c r="M749" s="230"/>
      <c r="N749" s="230"/>
      <c r="O749" s="230"/>
      <c r="P749" s="230"/>
      <c r="Q749" s="230"/>
      <c r="R749" s="233"/>
      <c r="T749" s="235"/>
      <c r="U749" s="230"/>
      <c r="V749" s="230"/>
      <c r="W749" s="230"/>
      <c r="X749" s="230"/>
      <c r="Y749" s="230"/>
      <c r="Z749" s="230"/>
      <c r="AA749" s="236"/>
      <c r="AT749" s="237" t="s">
        <v>168</v>
      </c>
      <c r="AU749" s="237" t="s">
        <v>114</v>
      </c>
      <c r="AV749" s="234" t="s">
        <v>165</v>
      </c>
      <c r="AW749" s="234" t="s">
        <v>33</v>
      </c>
      <c r="AX749" s="234" t="s">
        <v>83</v>
      </c>
      <c r="AY749" s="237" t="s">
        <v>160</v>
      </c>
    </row>
    <row r="750" spans="2:65" s="126" customFormat="1" ht="28.95" customHeight="1">
      <c r="B750" s="127"/>
      <c r="C750" s="412" t="s">
        <v>514</v>
      </c>
      <c r="D750" s="412" t="s">
        <v>237</v>
      </c>
      <c r="E750" s="413" t="s">
        <v>1057</v>
      </c>
      <c r="F750" s="414" t="s">
        <v>1058</v>
      </c>
      <c r="G750" s="414"/>
      <c r="H750" s="414"/>
      <c r="I750" s="414"/>
      <c r="J750" s="415" t="s">
        <v>363</v>
      </c>
      <c r="K750" s="416">
        <v>6</v>
      </c>
      <c r="L750" s="323">
        <v>0</v>
      </c>
      <c r="M750" s="323"/>
      <c r="N750" s="324">
        <f>ROUND(L750*K750,2)</f>
        <v>0</v>
      </c>
      <c r="O750" s="318"/>
      <c r="P750" s="318"/>
      <c r="Q750" s="318"/>
      <c r="R750" s="130"/>
      <c r="T750" s="207" t="s">
        <v>5</v>
      </c>
      <c r="U750" s="208" t="s">
        <v>40</v>
      </c>
      <c r="V750" s="128"/>
      <c r="W750" s="209">
        <f>V750*K750</f>
        <v>0</v>
      </c>
      <c r="X750" s="209">
        <v>0.002</v>
      </c>
      <c r="Y750" s="209">
        <f>X750*K750</f>
        <v>0.012</v>
      </c>
      <c r="Z750" s="209">
        <v>0</v>
      </c>
      <c r="AA750" s="210">
        <f>Z750*K750</f>
        <v>0</v>
      </c>
      <c r="AR750" s="117" t="s">
        <v>213</v>
      </c>
      <c r="AT750" s="117" t="s">
        <v>237</v>
      </c>
      <c r="AU750" s="117" t="s">
        <v>114</v>
      </c>
      <c r="AY750" s="117" t="s">
        <v>160</v>
      </c>
      <c r="BE750" s="174">
        <f>IF(U750="základní",N750,0)</f>
        <v>0</v>
      </c>
      <c r="BF750" s="174">
        <f>IF(U750="snížená",N750,0)</f>
        <v>0</v>
      </c>
      <c r="BG750" s="174">
        <f>IF(U750="zákl. přenesená",N750,0)</f>
        <v>0</v>
      </c>
      <c r="BH750" s="174">
        <f>IF(U750="sníž. přenesená",N750,0)</f>
        <v>0</v>
      </c>
      <c r="BI750" s="174">
        <f>IF(U750="nulová",N750,0)</f>
        <v>0</v>
      </c>
      <c r="BJ750" s="117" t="s">
        <v>83</v>
      </c>
      <c r="BK750" s="174">
        <f>ROUND(L750*K750,2)</f>
        <v>0</v>
      </c>
      <c r="BL750" s="117" t="s">
        <v>165</v>
      </c>
      <c r="BM750" s="117" t="s">
        <v>1413</v>
      </c>
    </row>
    <row r="751" spans="2:51" s="225" customFormat="1" ht="20.5" customHeight="1">
      <c r="B751" s="220"/>
      <c r="C751" s="395"/>
      <c r="D751" s="395"/>
      <c r="E751" s="396" t="s">
        <v>5</v>
      </c>
      <c r="F751" s="410" t="s">
        <v>200</v>
      </c>
      <c r="G751" s="411"/>
      <c r="H751" s="411"/>
      <c r="I751" s="411"/>
      <c r="J751" s="395"/>
      <c r="K751" s="399">
        <v>6</v>
      </c>
      <c r="L751" s="221"/>
      <c r="M751" s="221"/>
      <c r="N751" s="221"/>
      <c r="O751" s="221"/>
      <c r="P751" s="221"/>
      <c r="Q751" s="221"/>
      <c r="R751" s="224"/>
      <c r="T751" s="226"/>
      <c r="U751" s="221"/>
      <c r="V751" s="221"/>
      <c r="W751" s="221"/>
      <c r="X751" s="221"/>
      <c r="Y751" s="221"/>
      <c r="Z751" s="221"/>
      <c r="AA751" s="227"/>
      <c r="AT751" s="228" t="s">
        <v>168</v>
      </c>
      <c r="AU751" s="228" t="s">
        <v>114</v>
      </c>
      <c r="AV751" s="225" t="s">
        <v>114</v>
      </c>
      <c r="AW751" s="225" t="s">
        <v>33</v>
      </c>
      <c r="AX751" s="225" t="s">
        <v>75</v>
      </c>
      <c r="AY751" s="228" t="s">
        <v>160</v>
      </c>
    </row>
    <row r="752" spans="2:51" s="234" customFormat="1" ht="20.5" customHeight="1">
      <c r="B752" s="229"/>
      <c r="C752" s="400"/>
      <c r="D752" s="400"/>
      <c r="E752" s="401" t="s">
        <v>5</v>
      </c>
      <c r="F752" s="402" t="s">
        <v>170</v>
      </c>
      <c r="G752" s="403"/>
      <c r="H752" s="403"/>
      <c r="I752" s="403"/>
      <c r="J752" s="400"/>
      <c r="K752" s="404">
        <v>6</v>
      </c>
      <c r="L752" s="230"/>
      <c r="M752" s="230"/>
      <c r="N752" s="230"/>
      <c r="O752" s="230"/>
      <c r="P752" s="230"/>
      <c r="Q752" s="230"/>
      <c r="R752" s="233"/>
      <c r="T752" s="235"/>
      <c r="U752" s="230"/>
      <c r="V752" s="230"/>
      <c r="W752" s="230"/>
      <c r="X752" s="230"/>
      <c r="Y752" s="230"/>
      <c r="Z752" s="230"/>
      <c r="AA752" s="236"/>
      <c r="AT752" s="237" t="s">
        <v>168</v>
      </c>
      <c r="AU752" s="237" t="s">
        <v>114</v>
      </c>
      <c r="AV752" s="234" t="s">
        <v>165</v>
      </c>
      <c r="AW752" s="234" t="s">
        <v>33</v>
      </c>
      <c r="AX752" s="234" t="s">
        <v>83</v>
      </c>
      <c r="AY752" s="237" t="s">
        <v>160</v>
      </c>
    </row>
    <row r="753" spans="2:65" s="126" customFormat="1" ht="28.95" customHeight="1">
      <c r="B753" s="127"/>
      <c r="C753" s="383" t="s">
        <v>518</v>
      </c>
      <c r="D753" s="383" t="s">
        <v>161</v>
      </c>
      <c r="E753" s="384" t="s">
        <v>1414</v>
      </c>
      <c r="F753" s="385" t="s">
        <v>1415</v>
      </c>
      <c r="G753" s="385"/>
      <c r="H753" s="385"/>
      <c r="I753" s="385"/>
      <c r="J753" s="386" t="s">
        <v>363</v>
      </c>
      <c r="K753" s="387">
        <v>1</v>
      </c>
      <c r="L753" s="317">
        <v>0</v>
      </c>
      <c r="M753" s="317"/>
      <c r="N753" s="318">
        <f>ROUND(L753*K753,2)</f>
        <v>0</v>
      </c>
      <c r="O753" s="318"/>
      <c r="P753" s="318"/>
      <c r="Q753" s="318"/>
      <c r="R753" s="130"/>
      <c r="T753" s="207" t="s">
        <v>5</v>
      </c>
      <c r="U753" s="208" t="s">
        <v>40</v>
      </c>
      <c r="V753" s="128"/>
      <c r="W753" s="209">
        <f>V753*K753</f>
        <v>0</v>
      </c>
      <c r="X753" s="209">
        <v>0.11045</v>
      </c>
      <c r="Y753" s="209">
        <f>X753*K753</f>
        <v>0.11045</v>
      </c>
      <c r="Z753" s="209">
        <v>0</v>
      </c>
      <c r="AA753" s="210">
        <f>Z753*K753</f>
        <v>0</v>
      </c>
      <c r="AR753" s="117" t="s">
        <v>165</v>
      </c>
      <c r="AT753" s="117" t="s">
        <v>161</v>
      </c>
      <c r="AU753" s="117" t="s">
        <v>114</v>
      </c>
      <c r="AY753" s="117" t="s">
        <v>160</v>
      </c>
      <c r="BE753" s="174">
        <f>IF(U753="základní",N753,0)</f>
        <v>0</v>
      </c>
      <c r="BF753" s="174">
        <f>IF(U753="snížená",N753,0)</f>
        <v>0</v>
      </c>
      <c r="BG753" s="174">
        <f>IF(U753="zákl. přenesená",N753,0)</f>
        <v>0</v>
      </c>
      <c r="BH753" s="174">
        <f>IF(U753="sníž. přenesená",N753,0)</f>
        <v>0</v>
      </c>
      <c r="BI753" s="174">
        <f>IF(U753="nulová",N753,0)</f>
        <v>0</v>
      </c>
      <c r="BJ753" s="117" t="s">
        <v>83</v>
      </c>
      <c r="BK753" s="174">
        <f>ROUND(L753*K753,2)</f>
        <v>0</v>
      </c>
      <c r="BL753" s="117" t="s">
        <v>165</v>
      </c>
      <c r="BM753" s="117" t="s">
        <v>1416</v>
      </c>
    </row>
    <row r="754" spans="2:51" s="216" customFormat="1" ht="20.5" customHeight="1">
      <c r="B754" s="211"/>
      <c r="C754" s="388"/>
      <c r="D754" s="388"/>
      <c r="E754" s="389" t="s">
        <v>5</v>
      </c>
      <c r="F754" s="390" t="s">
        <v>1417</v>
      </c>
      <c r="G754" s="391"/>
      <c r="H754" s="391"/>
      <c r="I754" s="391"/>
      <c r="J754" s="388"/>
      <c r="K754" s="392" t="s">
        <v>5</v>
      </c>
      <c r="L754" s="212"/>
      <c r="M754" s="212"/>
      <c r="N754" s="212"/>
      <c r="O754" s="212"/>
      <c r="P754" s="212"/>
      <c r="Q754" s="212"/>
      <c r="R754" s="215"/>
      <c r="T754" s="217"/>
      <c r="U754" s="212"/>
      <c r="V754" s="212"/>
      <c r="W754" s="212"/>
      <c r="X754" s="212"/>
      <c r="Y754" s="212"/>
      <c r="Z754" s="212"/>
      <c r="AA754" s="218"/>
      <c r="AT754" s="219" t="s">
        <v>168</v>
      </c>
      <c r="AU754" s="219" t="s">
        <v>114</v>
      </c>
      <c r="AV754" s="216" t="s">
        <v>83</v>
      </c>
      <c r="AW754" s="216" t="s">
        <v>33</v>
      </c>
      <c r="AX754" s="216" t="s">
        <v>75</v>
      </c>
      <c r="AY754" s="219" t="s">
        <v>160</v>
      </c>
    </row>
    <row r="755" spans="2:51" s="225" customFormat="1" ht="20.5" customHeight="1">
      <c r="B755" s="220"/>
      <c r="C755" s="395"/>
      <c r="D755" s="395"/>
      <c r="E755" s="396" t="s">
        <v>5</v>
      </c>
      <c r="F755" s="397" t="s">
        <v>83</v>
      </c>
      <c r="G755" s="398"/>
      <c r="H755" s="398"/>
      <c r="I755" s="398"/>
      <c r="J755" s="395"/>
      <c r="K755" s="399">
        <v>1</v>
      </c>
      <c r="L755" s="221"/>
      <c r="M755" s="221"/>
      <c r="N755" s="221"/>
      <c r="O755" s="221"/>
      <c r="P755" s="221"/>
      <c r="Q755" s="221"/>
      <c r="R755" s="224"/>
      <c r="T755" s="226"/>
      <c r="U755" s="221"/>
      <c r="V755" s="221"/>
      <c r="W755" s="221"/>
      <c r="X755" s="221"/>
      <c r="Y755" s="221"/>
      <c r="Z755" s="221"/>
      <c r="AA755" s="227"/>
      <c r="AT755" s="228" t="s">
        <v>168</v>
      </c>
      <c r="AU755" s="228" t="s">
        <v>114</v>
      </c>
      <c r="AV755" s="225" t="s">
        <v>114</v>
      </c>
      <c r="AW755" s="225" t="s">
        <v>33</v>
      </c>
      <c r="AX755" s="225" t="s">
        <v>75</v>
      </c>
      <c r="AY755" s="228" t="s">
        <v>160</v>
      </c>
    </row>
    <row r="756" spans="2:51" s="234" customFormat="1" ht="20.5" customHeight="1">
      <c r="B756" s="229"/>
      <c r="C756" s="400"/>
      <c r="D756" s="400"/>
      <c r="E756" s="401" t="s">
        <v>5</v>
      </c>
      <c r="F756" s="402" t="s">
        <v>170</v>
      </c>
      <c r="G756" s="403"/>
      <c r="H756" s="403"/>
      <c r="I756" s="403"/>
      <c r="J756" s="400"/>
      <c r="K756" s="404">
        <v>1</v>
      </c>
      <c r="L756" s="230"/>
      <c r="M756" s="230"/>
      <c r="N756" s="230"/>
      <c r="O756" s="230"/>
      <c r="P756" s="230"/>
      <c r="Q756" s="230"/>
      <c r="R756" s="233"/>
      <c r="T756" s="235"/>
      <c r="U756" s="230"/>
      <c r="V756" s="230"/>
      <c r="W756" s="230"/>
      <c r="X756" s="230"/>
      <c r="Y756" s="230"/>
      <c r="Z756" s="230"/>
      <c r="AA756" s="236"/>
      <c r="AT756" s="237" t="s">
        <v>168</v>
      </c>
      <c r="AU756" s="237" t="s">
        <v>114</v>
      </c>
      <c r="AV756" s="234" t="s">
        <v>165</v>
      </c>
      <c r="AW756" s="234" t="s">
        <v>33</v>
      </c>
      <c r="AX756" s="234" t="s">
        <v>83</v>
      </c>
      <c r="AY756" s="237" t="s">
        <v>160</v>
      </c>
    </row>
    <row r="757" spans="2:65" s="126" customFormat="1" ht="40.15" customHeight="1">
      <c r="B757" s="127"/>
      <c r="C757" s="383" t="s">
        <v>524</v>
      </c>
      <c r="D757" s="383" t="s">
        <v>161</v>
      </c>
      <c r="E757" s="384" t="s">
        <v>1418</v>
      </c>
      <c r="F757" s="385" t="s">
        <v>1419</v>
      </c>
      <c r="G757" s="385"/>
      <c r="H757" s="385"/>
      <c r="I757" s="385"/>
      <c r="J757" s="386" t="s">
        <v>363</v>
      </c>
      <c r="K757" s="387">
        <v>2</v>
      </c>
      <c r="L757" s="317">
        <v>0</v>
      </c>
      <c r="M757" s="317"/>
      <c r="N757" s="318">
        <f>ROUND(L757*K757,2)</f>
        <v>0</v>
      </c>
      <c r="O757" s="318"/>
      <c r="P757" s="318"/>
      <c r="Q757" s="318"/>
      <c r="R757" s="130"/>
      <c r="T757" s="207" t="s">
        <v>5</v>
      </c>
      <c r="U757" s="208" t="s">
        <v>40</v>
      </c>
      <c r="V757" s="128"/>
      <c r="W757" s="209">
        <f>V757*K757</f>
        <v>0</v>
      </c>
      <c r="X757" s="209">
        <v>0.11045</v>
      </c>
      <c r="Y757" s="209">
        <f>X757*K757</f>
        <v>0.2209</v>
      </c>
      <c r="Z757" s="209">
        <v>0</v>
      </c>
      <c r="AA757" s="210">
        <f>Z757*K757</f>
        <v>0</v>
      </c>
      <c r="AR757" s="117" t="s">
        <v>165</v>
      </c>
      <c r="AT757" s="117" t="s">
        <v>161</v>
      </c>
      <c r="AU757" s="117" t="s">
        <v>114</v>
      </c>
      <c r="AY757" s="117" t="s">
        <v>160</v>
      </c>
      <c r="BE757" s="174">
        <f>IF(U757="základní",N757,0)</f>
        <v>0</v>
      </c>
      <c r="BF757" s="174">
        <f>IF(U757="snížená",N757,0)</f>
        <v>0</v>
      </c>
      <c r="BG757" s="174">
        <f>IF(U757="zákl. přenesená",N757,0)</f>
        <v>0</v>
      </c>
      <c r="BH757" s="174">
        <f>IF(U757="sníž. přenesená",N757,0)</f>
        <v>0</v>
      </c>
      <c r="BI757" s="174">
        <f>IF(U757="nulová",N757,0)</f>
        <v>0</v>
      </c>
      <c r="BJ757" s="117" t="s">
        <v>83</v>
      </c>
      <c r="BK757" s="174">
        <f>ROUND(L757*K757,2)</f>
        <v>0</v>
      </c>
      <c r="BL757" s="117" t="s">
        <v>165</v>
      </c>
      <c r="BM757" s="117" t="s">
        <v>1420</v>
      </c>
    </row>
    <row r="758" spans="2:51" s="216" customFormat="1" ht="20.5" customHeight="1">
      <c r="B758" s="211"/>
      <c r="C758" s="388"/>
      <c r="D758" s="388"/>
      <c r="E758" s="389" t="s">
        <v>5</v>
      </c>
      <c r="F758" s="390" t="s">
        <v>1421</v>
      </c>
      <c r="G758" s="391"/>
      <c r="H758" s="391"/>
      <c r="I758" s="391"/>
      <c r="J758" s="388"/>
      <c r="K758" s="392" t="s">
        <v>5</v>
      </c>
      <c r="L758" s="212"/>
      <c r="M758" s="212"/>
      <c r="N758" s="212"/>
      <c r="O758" s="212"/>
      <c r="P758" s="212"/>
      <c r="Q758" s="212"/>
      <c r="R758" s="215"/>
      <c r="T758" s="217"/>
      <c r="U758" s="212"/>
      <c r="V758" s="212"/>
      <c r="W758" s="212"/>
      <c r="X758" s="212"/>
      <c r="Y758" s="212"/>
      <c r="Z758" s="212"/>
      <c r="AA758" s="218"/>
      <c r="AT758" s="219" t="s">
        <v>168</v>
      </c>
      <c r="AU758" s="219" t="s">
        <v>114</v>
      </c>
      <c r="AV758" s="216" t="s">
        <v>83</v>
      </c>
      <c r="AW758" s="216" t="s">
        <v>33</v>
      </c>
      <c r="AX758" s="216" t="s">
        <v>75</v>
      </c>
      <c r="AY758" s="219" t="s">
        <v>160</v>
      </c>
    </row>
    <row r="759" spans="2:51" s="225" customFormat="1" ht="20.5" customHeight="1">
      <c r="B759" s="220"/>
      <c r="C759" s="395"/>
      <c r="D759" s="395"/>
      <c r="E759" s="396" t="s">
        <v>5</v>
      </c>
      <c r="F759" s="397" t="s">
        <v>114</v>
      </c>
      <c r="G759" s="398"/>
      <c r="H759" s="398"/>
      <c r="I759" s="398"/>
      <c r="J759" s="395"/>
      <c r="K759" s="399">
        <v>2</v>
      </c>
      <c r="L759" s="221"/>
      <c r="M759" s="221"/>
      <c r="N759" s="221"/>
      <c r="O759" s="221"/>
      <c r="P759" s="221"/>
      <c r="Q759" s="221"/>
      <c r="R759" s="224"/>
      <c r="T759" s="226"/>
      <c r="U759" s="221"/>
      <c r="V759" s="221"/>
      <c r="W759" s="221"/>
      <c r="X759" s="221"/>
      <c r="Y759" s="221"/>
      <c r="Z759" s="221"/>
      <c r="AA759" s="227"/>
      <c r="AT759" s="228" t="s">
        <v>168</v>
      </c>
      <c r="AU759" s="228" t="s">
        <v>114</v>
      </c>
      <c r="AV759" s="225" t="s">
        <v>114</v>
      </c>
      <c r="AW759" s="225" t="s">
        <v>33</v>
      </c>
      <c r="AX759" s="225" t="s">
        <v>75</v>
      </c>
      <c r="AY759" s="228" t="s">
        <v>160</v>
      </c>
    </row>
    <row r="760" spans="2:51" s="234" customFormat="1" ht="20.5" customHeight="1">
      <c r="B760" s="229"/>
      <c r="C760" s="400"/>
      <c r="D760" s="400"/>
      <c r="E760" s="401" t="s">
        <v>5</v>
      </c>
      <c r="F760" s="402" t="s">
        <v>170</v>
      </c>
      <c r="G760" s="403"/>
      <c r="H760" s="403"/>
      <c r="I760" s="403"/>
      <c r="J760" s="400"/>
      <c r="K760" s="404">
        <v>2</v>
      </c>
      <c r="L760" s="230"/>
      <c r="M760" s="230"/>
      <c r="N760" s="230"/>
      <c r="O760" s="230"/>
      <c r="P760" s="230"/>
      <c r="Q760" s="230"/>
      <c r="R760" s="233"/>
      <c r="T760" s="235"/>
      <c r="U760" s="230"/>
      <c r="V760" s="230"/>
      <c r="W760" s="230"/>
      <c r="X760" s="230"/>
      <c r="Y760" s="230"/>
      <c r="Z760" s="230"/>
      <c r="AA760" s="236"/>
      <c r="AT760" s="237" t="s">
        <v>168</v>
      </c>
      <c r="AU760" s="237" t="s">
        <v>114</v>
      </c>
      <c r="AV760" s="234" t="s">
        <v>165</v>
      </c>
      <c r="AW760" s="234" t="s">
        <v>33</v>
      </c>
      <c r="AX760" s="234" t="s">
        <v>83</v>
      </c>
      <c r="AY760" s="237" t="s">
        <v>160</v>
      </c>
    </row>
    <row r="761" spans="2:65" s="126" customFormat="1" ht="28.95" customHeight="1">
      <c r="B761" s="127"/>
      <c r="C761" s="383" t="s">
        <v>285</v>
      </c>
      <c r="D761" s="383" t="s">
        <v>161</v>
      </c>
      <c r="E761" s="384" t="s">
        <v>1422</v>
      </c>
      <c r="F761" s="385" t="s">
        <v>1423</v>
      </c>
      <c r="G761" s="385"/>
      <c r="H761" s="385"/>
      <c r="I761" s="385"/>
      <c r="J761" s="386" t="s">
        <v>363</v>
      </c>
      <c r="K761" s="387">
        <v>1</v>
      </c>
      <c r="L761" s="317">
        <v>0</v>
      </c>
      <c r="M761" s="317"/>
      <c r="N761" s="318">
        <f>ROUND(L761*K761,2)</f>
        <v>0</v>
      </c>
      <c r="O761" s="318"/>
      <c r="P761" s="318"/>
      <c r="Q761" s="318"/>
      <c r="R761" s="130"/>
      <c r="T761" s="207" t="s">
        <v>5</v>
      </c>
      <c r="U761" s="208" t="s">
        <v>40</v>
      </c>
      <c r="V761" s="128"/>
      <c r="W761" s="209">
        <f>V761*K761</f>
        <v>0</v>
      </c>
      <c r="X761" s="209">
        <v>0.11338</v>
      </c>
      <c r="Y761" s="209">
        <f>X761*K761</f>
        <v>0.11338</v>
      </c>
      <c r="Z761" s="209">
        <v>0</v>
      </c>
      <c r="AA761" s="210">
        <f>Z761*K761</f>
        <v>0</v>
      </c>
      <c r="AR761" s="117" t="s">
        <v>165</v>
      </c>
      <c r="AT761" s="117" t="s">
        <v>161</v>
      </c>
      <c r="AU761" s="117" t="s">
        <v>114</v>
      </c>
      <c r="AY761" s="117" t="s">
        <v>160</v>
      </c>
      <c r="BE761" s="174">
        <f>IF(U761="základní",N761,0)</f>
        <v>0</v>
      </c>
      <c r="BF761" s="174">
        <f>IF(U761="snížená",N761,0)</f>
        <v>0</v>
      </c>
      <c r="BG761" s="174">
        <f>IF(U761="zákl. přenesená",N761,0)</f>
        <v>0</v>
      </c>
      <c r="BH761" s="174">
        <f>IF(U761="sníž. přenesená",N761,0)</f>
        <v>0</v>
      </c>
      <c r="BI761" s="174">
        <f>IF(U761="nulová",N761,0)</f>
        <v>0</v>
      </c>
      <c r="BJ761" s="117" t="s">
        <v>83</v>
      </c>
      <c r="BK761" s="174">
        <f>ROUND(L761*K761,2)</f>
        <v>0</v>
      </c>
      <c r="BL761" s="117" t="s">
        <v>165</v>
      </c>
      <c r="BM761" s="117" t="s">
        <v>1424</v>
      </c>
    </row>
    <row r="762" spans="2:51" s="216" customFormat="1" ht="20.5" customHeight="1">
      <c r="B762" s="211"/>
      <c r="C762" s="388"/>
      <c r="D762" s="388"/>
      <c r="E762" s="389" t="s">
        <v>5</v>
      </c>
      <c r="F762" s="390" t="s">
        <v>1425</v>
      </c>
      <c r="G762" s="391"/>
      <c r="H762" s="391"/>
      <c r="I762" s="391"/>
      <c r="J762" s="388"/>
      <c r="K762" s="392" t="s">
        <v>5</v>
      </c>
      <c r="L762" s="212"/>
      <c r="M762" s="212"/>
      <c r="N762" s="212"/>
      <c r="O762" s="212"/>
      <c r="P762" s="212"/>
      <c r="Q762" s="212"/>
      <c r="R762" s="215"/>
      <c r="T762" s="217"/>
      <c r="U762" s="212"/>
      <c r="V762" s="212"/>
      <c r="W762" s="212"/>
      <c r="X762" s="212"/>
      <c r="Y762" s="212"/>
      <c r="Z762" s="212"/>
      <c r="AA762" s="218"/>
      <c r="AT762" s="219" t="s">
        <v>168</v>
      </c>
      <c r="AU762" s="219" t="s">
        <v>114</v>
      </c>
      <c r="AV762" s="216" t="s">
        <v>83</v>
      </c>
      <c r="AW762" s="216" t="s">
        <v>33</v>
      </c>
      <c r="AX762" s="216" t="s">
        <v>75</v>
      </c>
      <c r="AY762" s="219" t="s">
        <v>160</v>
      </c>
    </row>
    <row r="763" spans="2:51" s="225" customFormat="1" ht="20.5" customHeight="1">
      <c r="B763" s="220"/>
      <c r="C763" s="395"/>
      <c r="D763" s="395"/>
      <c r="E763" s="396" t="s">
        <v>5</v>
      </c>
      <c r="F763" s="397" t="s">
        <v>83</v>
      </c>
      <c r="G763" s="398"/>
      <c r="H763" s="398"/>
      <c r="I763" s="398"/>
      <c r="J763" s="395"/>
      <c r="K763" s="399">
        <v>1</v>
      </c>
      <c r="L763" s="221"/>
      <c r="M763" s="221"/>
      <c r="N763" s="221"/>
      <c r="O763" s="221"/>
      <c r="P763" s="221"/>
      <c r="Q763" s="221"/>
      <c r="R763" s="224"/>
      <c r="T763" s="226"/>
      <c r="U763" s="221"/>
      <c r="V763" s="221"/>
      <c r="W763" s="221"/>
      <c r="X763" s="221"/>
      <c r="Y763" s="221"/>
      <c r="Z763" s="221"/>
      <c r="AA763" s="227"/>
      <c r="AT763" s="228" t="s">
        <v>168</v>
      </c>
      <c r="AU763" s="228" t="s">
        <v>114</v>
      </c>
      <c r="AV763" s="225" t="s">
        <v>114</v>
      </c>
      <c r="AW763" s="225" t="s">
        <v>33</v>
      </c>
      <c r="AX763" s="225" t="s">
        <v>75</v>
      </c>
      <c r="AY763" s="228" t="s">
        <v>160</v>
      </c>
    </row>
    <row r="764" spans="2:51" s="234" customFormat="1" ht="20.5" customHeight="1">
      <c r="B764" s="229"/>
      <c r="C764" s="400"/>
      <c r="D764" s="400"/>
      <c r="E764" s="401" t="s">
        <v>5</v>
      </c>
      <c r="F764" s="402" t="s">
        <v>170</v>
      </c>
      <c r="G764" s="403"/>
      <c r="H764" s="403"/>
      <c r="I764" s="403"/>
      <c r="J764" s="400"/>
      <c r="K764" s="404">
        <v>1</v>
      </c>
      <c r="L764" s="230"/>
      <c r="M764" s="230"/>
      <c r="N764" s="230"/>
      <c r="O764" s="230"/>
      <c r="P764" s="230"/>
      <c r="Q764" s="230"/>
      <c r="R764" s="233"/>
      <c r="T764" s="235"/>
      <c r="U764" s="230"/>
      <c r="V764" s="230"/>
      <c r="W764" s="230"/>
      <c r="X764" s="230"/>
      <c r="Y764" s="230"/>
      <c r="Z764" s="230"/>
      <c r="AA764" s="236"/>
      <c r="AT764" s="237" t="s">
        <v>168</v>
      </c>
      <c r="AU764" s="237" t="s">
        <v>114</v>
      </c>
      <c r="AV764" s="234" t="s">
        <v>165</v>
      </c>
      <c r="AW764" s="234" t="s">
        <v>33</v>
      </c>
      <c r="AX764" s="234" t="s">
        <v>83</v>
      </c>
      <c r="AY764" s="237" t="s">
        <v>160</v>
      </c>
    </row>
    <row r="765" spans="2:65" s="126" customFormat="1" ht="40.15" customHeight="1">
      <c r="B765" s="127"/>
      <c r="C765" s="383" t="s">
        <v>536</v>
      </c>
      <c r="D765" s="383" t="s">
        <v>161</v>
      </c>
      <c r="E765" s="384" t="s">
        <v>1426</v>
      </c>
      <c r="F765" s="385" t="s">
        <v>1427</v>
      </c>
      <c r="G765" s="385"/>
      <c r="H765" s="385"/>
      <c r="I765" s="385"/>
      <c r="J765" s="386" t="s">
        <v>363</v>
      </c>
      <c r="K765" s="387">
        <v>1</v>
      </c>
      <c r="L765" s="317">
        <v>0</v>
      </c>
      <c r="M765" s="317"/>
      <c r="N765" s="318">
        <f>ROUND(L765*K765,2)</f>
        <v>0</v>
      </c>
      <c r="O765" s="318"/>
      <c r="P765" s="318"/>
      <c r="Q765" s="318"/>
      <c r="R765" s="130"/>
      <c r="T765" s="207" t="s">
        <v>5</v>
      </c>
      <c r="U765" s="208" t="s">
        <v>40</v>
      </c>
      <c r="V765" s="128"/>
      <c r="W765" s="209">
        <f>V765*K765</f>
        <v>0</v>
      </c>
      <c r="X765" s="209">
        <v>0.01212</v>
      </c>
      <c r="Y765" s="209">
        <f>X765*K765</f>
        <v>0.01212</v>
      </c>
      <c r="Z765" s="209">
        <v>0</v>
      </c>
      <c r="AA765" s="210">
        <f>Z765*K765</f>
        <v>0</v>
      </c>
      <c r="AR765" s="117" t="s">
        <v>165</v>
      </c>
      <c r="AT765" s="117" t="s">
        <v>161</v>
      </c>
      <c r="AU765" s="117" t="s">
        <v>114</v>
      </c>
      <c r="AY765" s="117" t="s">
        <v>160</v>
      </c>
      <c r="BE765" s="174">
        <f>IF(U765="základní",N765,0)</f>
        <v>0</v>
      </c>
      <c r="BF765" s="174">
        <f>IF(U765="snížená",N765,0)</f>
        <v>0</v>
      </c>
      <c r="BG765" s="174">
        <f>IF(U765="zákl. přenesená",N765,0)</f>
        <v>0</v>
      </c>
      <c r="BH765" s="174">
        <f>IF(U765="sníž. přenesená",N765,0)</f>
        <v>0</v>
      </c>
      <c r="BI765" s="174">
        <f>IF(U765="nulová",N765,0)</f>
        <v>0</v>
      </c>
      <c r="BJ765" s="117" t="s">
        <v>83</v>
      </c>
      <c r="BK765" s="174">
        <f>ROUND(L765*K765,2)</f>
        <v>0</v>
      </c>
      <c r="BL765" s="117" t="s">
        <v>165</v>
      </c>
      <c r="BM765" s="117" t="s">
        <v>1428</v>
      </c>
    </row>
    <row r="766" spans="2:51" s="216" customFormat="1" ht="20.5" customHeight="1">
      <c r="B766" s="211"/>
      <c r="C766" s="388"/>
      <c r="D766" s="388"/>
      <c r="E766" s="389" t="s">
        <v>5</v>
      </c>
      <c r="F766" s="390" t="s">
        <v>1417</v>
      </c>
      <c r="G766" s="391"/>
      <c r="H766" s="391"/>
      <c r="I766" s="391"/>
      <c r="J766" s="388"/>
      <c r="K766" s="392" t="s">
        <v>5</v>
      </c>
      <c r="L766" s="212"/>
      <c r="M766" s="212"/>
      <c r="N766" s="212"/>
      <c r="O766" s="212"/>
      <c r="P766" s="212"/>
      <c r="Q766" s="212"/>
      <c r="R766" s="215"/>
      <c r="T766" s="217"/>
      <c r="U766" s="212"/>
      <c r="V766" s="212"/>
      <c r="W766" s="212"/>
      <c r="X766" s="212"/>
      <c r="Y766" s="212"/>
      <c r="Z766" s="212"/>
      <c r="AA766" s="218"/>
      <c r="AT766" s="219" t="s">
        <v>168</v>
      </c>
      <c r="AU766" s="219" t="s">
        <v>114</v>
      </c>
      <c r="AV766" s="216" t="s">
        <v>83</v>
      </c>
      <c r="AW766" s="216" t="s">
        <v>33</v>
      </c>
      <c r="AX766" s="216" t="s">
        <v>75</v>
      </c>
      <c r="AY766" s="219" t="s">
        <v>160</v>
      </c>
    </row>
    <row r="767" spans="2:51" s="225" customFormat="1" ht="20.5" customHeight="1">
      <c r="B767" s="220"/>
      <c r="C767" s="395"/>
      <c r="D767" s="395"/>
      <c r="E767" s="396" t="s">
        <v>5</v>
      </c>
      <c r="F767" s="397" t="s">
        <v>83</v>
      </c>
      <c r="G767" s="398"/>
      <c r="H767" s="398"/>
      <c r="I767" s="398"/>
      <c r="J767" s="395"/>
      <c r="K767" s="399">
        <v>1</v>
      </c>
      <c r="L767" s="221"/>
      <c r="M767" s="221"/>
      <c r="N767" s="221"/>
      <c r="O767" s="221"/>
      <c r="P767" s="221"/>
      <c r="Q767" s="221"/>
      <c r="R767" s="224"/>
      <c r="T767" s="226"/>
      <c r="U767" s="221"/>
      <c r="V767" s="221"/>
      <c r="W767" s="221"/>
      <c r="X767" s="221"/>
      <c r="Y767" s="221"/>
      <c r="Z767" s="221"/>
      <c r="AA767" s="227"/>
      <c r="AT767" s="228" t="s">
        <v>168</v>
      </c>
      <c r="AU767" s="228" t="s">
        <v>114</v>
      </c>
      <c r="AV767" s="225" t="s">
        <v>114</v>
      </c>
      <c r="AW767" s="225" t="s">
        <v>33</v>
      </c>
      <c r="AX767" s="225" t="s">
        <v>75</v>
      </c>
      <c r="AY767" s="228" t="s">
        <v>160</v>
      </c>
    </row>
    <row r="768" spans="2:51" s="234" customFormat="1" ht="20.5" customHeight="1">
      <c r="B768" s="229"/>
      <c r="C768" s="400"/>
      <c r="D768" s="400"/>
      <c r="E768" s="401" t="s">
        <v>5</v>
      </c>
      <c r="F768" s="402" t="s">
        <v>170</v>
      </c>
      <c r="G768" s="403"/>
      <c r="H768" s="403"/>
      <c r="I768" s="403"/>
      <c r="J768" s="400"/>
      <c r="K768" s="404">
        <v>1</v>
      </c>
      <c r="L768" s="230"/>
      <c r="M768" s="230"/>
      <c r="N768" s="230"/>
      <c r="O768" s="230"/>
      <c r="P768" s="230"/>
      <c r="Q768" s="230"/>
      <c r="R768" s="233"/>
      <c r="T768" s="235"/>
      <c r="U768" s="230"/>
      <c r="V768" s="230"/>
      <c r="W768" s="230"/>
      <c r="X768" s="230"/>
      <c r="Y768" s="230"/>
      <c r="Z768" s="230"/>
      <c r="AA768" s="236"/>
      <c r="AT768" s="237" t="s">
        <v>168</v>
      </c>
      <c r="AU768" s="237" t="s">
        <v>114</v>
      </c>
      <c r="AV768" s="234" t="s">
        <v>165</v>
      </c>
      <c r="AW768" s="234" t="s">
        <v>33</v>
      </c>
      <c r="AX768" s="234" t="s">
        <v>83</v>
      </c>
      <c r="AY768" s="237" t="s">
        <v>160</v>
      </c>
    </row>
    <row r="769" spans="2:65" s="126" customFormat="1" ht="40.15" customHeight="1">
      <c r="B769" s="127"/>
      <c r="C769" s="383" t="s">
        <v>542</v>
      </c>
      <c r="D769" s="383" t="s">
        <v>161</v>
      </c>
      <c r="E769" s="384" t="s">
        <v>1429</v>
      </c>
      <c r="F769" s="385" t="s">
        <v>1430</v>
      </c>
      <c r="G769" s="385"/>
      <c r="H769" s="385"/>
      <c r="I769" s="385"/>
      <c r="J769" s="386" t="s">
        <v>363</v>
      </c>
      <c r="K769" s="387">
        <v>1</v>
      </c>
      <c r="L769" s="317">
        <v>0</v>
      </c>
      <c r="M769" s="317"/>
      <c r="N769" s="318">
        <f>ROUND(L769*K769,2)</f>
        <v>0</v>
      </c>
      <c r="O769" s="318"/>
      <c r="P769" s="318"/>
      <c r="Q769" s="318"/>
      <c r="R769" s="130"/>
      <c r="T769" s="207" t="s">
        <v>5</v>
      </c>
      <c r="U769" s="208" t="s">
        <v>40</v>
      </c>
      <c r="V769" s="128"/>
      <c r="W769" s="209">
        <f>V769*K769</f>
        <v>0</v>
      </c>
      <c r="X769" s="209">
        <v>0.02424</v>
      </c>
      <c r="Y769" s="209">
        <f>X769*K769</f>
        <v>0.02424</v>
      </c>
      <c r="Z769" s="209">
        <v>0</v>
      </c>
      <c r="AA769" s="210">
        <f>Z769*K769</f>
        <v>0</v>
      </c>
      <c r="AR769" s="117" t="s">
        <v>165</v>
      </c>
      <c r="AT769" s="117" t="s">
        <v>161</v>
      </c>
      <c r="AU769" s="117" t="s">
        <v>114</v>
      </c>
      <c r="AY769" s="117" t="s">
        <v>160</v>
      </c>
      <c r="BE769" s="174">
        <f>IF(U769="základní",N769,0)</f>
        <v>0</v>
      </c>
      <c r="BF769" s="174">
        <f>IF(U769="snížená",N769,0)</f>
        <v>0</v>
      </c>
      <c r="BG769" s="174">
        <f>IF(U769="zákl. přenesená",N769,0)</f>
        <v>0</v>
      </c>
      <c r="BH769" s="174">
        <f>IF(U769="sníž. přenesená",N769,0)</f>
        <v>0</v>
      </c>
      <c r="BI769" s="174">
        <f>IF(U769="nulová",N769,0)</f>
        <v>0</v>
      </c>
      <c r="BJ769" s="117" t="s">
        <v>83</v>
      </c>
      <c r="BK769" s="174">
        <f>ROUND(L769*K769,2)</f>
        <v>0</v>
      </c>
      <c r="BL769" s="117" t="s">
        <v>165</v>
      </c>
      <c r="BM769" s="117" t="s">
        <v>1431</v>
      </c>
    </row>
    <row r="770" spans="2:51" s="216" customFormat="1" ht="20.5" customHeight="1">
      <c r="B770" s="211"/>
      <c r="C770" s="388"/>
      <c r="D770" s="388"/>
      <c r="E770" s="389" t="s">
        <v>5</v>
      </c>
      <c r="F770" s="390" t="s">
        <v>1432</v>
      </c>
      <c r="G770" s="391"/>
      <c r="H770" s="391"/>
      <c r="I770" s="391"/>
      <c r="J770" s="388"/>
      <c r="K770" s="392" t="s">
        <v>5</v>
      </c>
      <c r="L770" s="212"/>
      <c r="M770" s="212"/>
      <c r="N770" s="212"/>
      <c r="O770" s="212"/>
      <c r="P770" s="212"/>
      <c r="Q770" s="212"/>
      <c r="R770" s="215"/>
      <c r="T770" s="217"/>
      <c r="U770" s="212"/>
      <c r="V770" s="212"/>
      <c r="W770" s="212"/>
      <c r="X770" s="212"/>
      <c r="Y770" s="212"/>
      <c r="Z770" s="212"/>
      <c r="AA770" s="218"/>
      <c r="AT770" s="219" t="s">
        <v>168</v>
      </c>
      <c r="AU770" s="219" t="s">
        <v>114</v>
      </c>
      <c r="AV770" s="216" t="s">
        <v>83</v>
      </c>
      <c r="AW770" s="216" t="s">
        <v>33</v>
      </c>
      <c r="AX770" s="216" t="s">
        <v>75</v>
      </c>
      <c r="AY770" s="219" t="s">
        <v>160</v>
      </c>
    </row>
    <row r="771" spans="2:51" s="225" customFormat="1" ht="20.5" customHeight="1">
      <c r="B771" s="220"/>
      <c r="C771" s="395"/>
      <c r="D771" s="395"/>
      <c r="E771" s="396" t="s">
        <v>5</v>
      </c>
      <c r="F771" s="397" t="s">
        <v>83</v>
      </c>
      <c r="G771" s="398"/>
      <c r="H771" s="398"/>
      <c r="I771" s="398"/>
      <c r="J771" s="395"/>
      <c r="K771" s="399">
        <v>1</v>
      </c>
      <c r="L771" s="221"/>
      <c r="M771" s="221"/>
      <c r="N771" s="221"/>
      <c r="O771" s="221"/>
      <c r="P771" s="221"/>
      <c r="Q771" s="221"/>
      <c r="R771" s="224"/>
      <c r="T771" s="226"/>
      <c r="U771" s="221"/>
      <c r="V771" s="221"/>
      <c r="W771" s="221"/>
      <c r="X771" s="221"/>
      <c r="Y771" s="221"/>
      <c r="Z771" s="221"/>
      <c r="AA771" s="227"/>
      <c r="AT771" s="228" t="s">
        <v>168</v>
      </c>
      <c r="AU771" s="228" t="s">
        <v>114</v>
      </c>
      <c r="AV771" s="225" t="s">
        <v>114</v>
      </c>
      <c r="AW771" s="225" t="s">
        <v>33</v>
      </c>
      <c r="AX771" s="225" t="s">
        <v>75</v>
      </c>
      <c r="AY771" s="228" t="s">
        <v>160</v>
      </c>
    </row>
    <row r="772" spans="2:51" s="234" customFormat="1" ht="20.5" customHeight="1">
      <c r="B772" s="229"/>
      <c r="C772" s="400"/>
      <c r="D772" s="400"/>
      <c r="E772" s="401" t="s">
        <v>5</v>
      </c>
      <c r="F772" s="402" t="s">
        <v>170</v>
      </c>
      <c r="G772" s="403"/>
      <c r="H772" s="403"/>
      <c r="I772" s="403"/>
      <c r="J772" s="400"/>
      <c r="K772" s="404">
        <v>1</v>
      </c>
      <c r="L772" s="230"/>
      <c r="M772" s="230"/>
      <c r="N772" s="230"/>
      <c r="O772" s="230"/>
      <c r="P772" s="230"/>
      <c r="Q772" s="230"/>
      <c r="R772" s="233"/>
      <c r="T772" s="235"/>
      <c r="U772" s="230"/>
      <c r="V772" s="230"/>
      <c r="W772" s="230"/>
      <c r="X772" s="230"/>
      <c r="Y772" s="230"/>
      <c r="Z772" s="230"/>
      <c r="AA772" s="236"/>
      <c r="AT772" s="237" t="s">
        <v>168</v>
      </c>
      <c r="AU772" s="237" t="s">
        <v>114</v>
      </c>
      <c r="AV772" s="234" t="s">
        <v>165</v>
      </c>
      <c r="AW772" s="234" t="s">
        <v>33</v>
      </c>
      <c r="AX772" s="234" t="s">
        <v>83</v>
      </c>
      <c r="AY772" s="237" t="s">
        <v>160</v>
      </c>
    </row>
    <row r="773" spans="2:65" s="126" customFormat="1" ht="40.15" customHeight="1">
      <c r="B773" s="127"/>
      <c r="C773" s="383" t="s">
        <v>546</v>
      </c>
      <c r="D773" s="383" t="s">
        <v>161</v>
      </c>
      <c r="E773" s="384" t="s">
        <v>1433</v>
      </c>
      <c r="F773" s="385" t="s">
        <v>1434</v>
      </c>
      <c r="G773" s="385"/>
      <c r="H773" s="385"/>
      <c r="I773" s="385"/>
      <c r="J773" s="386" t="s">
        <v>363</v>
      </c>
      <c r="K773" s="387">
        <v>1</v>
      </c>
      <c r="L773" s="317">
        <v>0</v>
      </c>
      <c r="M773" s="317"/>
      <c r="N773" s="318">
        <f>ROUND(L773*K773,2)</f>
        <v>0</v>
      </c>
      <c r="O773" s="318"/>
      <c r="P773" s="318"/>
      <c r="Q773" s="318"/>
      <c r="R773" s="130"/>
      <c r="T773" s="207" t="s">
        <v>5</v>
      </c>
      <c r="U773" s="208" t="s">
        <v>40</v>
      </c>
      <c r="V773" s="128"/>
      <c r="W773" s="209">
        <f>V773*K773</f>
        <v>0</v>
      </c>
      <c r="X773" s="209">
        <v>0.03636</v>
      </c>
      <c r="Y773" s="209">
        <f>X773*K773</f>
        <v>0.03636</v>
      </c>
      <c r="Z773" s="209">
        <v>0</v>
      </c>
      <c r="AA773" s="210">
        <f>Z773*K773</f>
        <v>0</v>
      </c>
      <c r="AR773" s="117" t="s">
        <v>165</v>
      </c>
      <c r="AT773" s="117" t="s">
        <v>161</v>
      </c>
      <c r="AU773" s="117" t="s">
        <v>114</v>
      </c>
      <c r="AY773" s="117" t="s">
        <v>160</v>
      </c>
      <c r="BE773" s="174">
        <f>IF(U773="základní",N773,0)</f>
        <v>0</v>
      </c>
      <c r="BF773" s="174">
        <f>IF(U773="snížená",N773,0)</f>
        <v>0</v>
      </c>
      <c r="BG773" s="174">
        <f>IF(U773="zákl. přenesená",N773,0)</f>
        <v>0</v>
      </c>
      <c r="BH773" s="174">
        <f>IF(U773="sníž. přenesená",N773,0)</f>
        <v>0</v>
      </c>
      <c r="BI773" s="174">
        <f>IF(U773="nulová",N773,0)</f>
        <v>0</v>
      </c>
      <c r="BJ773" s="117" t="s">
        <v>83</v>
      </c>
      <c r="BK773" s="174">
        <f>ROUND(L773*K773,2)</f>
        <v>0</v>
      </c>
      <c r="BL773" s="117" t="s">
        <v>165</v>
      </c>
      <c r="BM773" s="117" t="s">
        <v>1435</v>
      </c>
    </row>
    <row r="774" spans="2:51" s="216" customFormat="1" ht="20.5" customHeight="1">
      <c r="B774" s="211"/>
      <c r="C774" s="388"/>
      <c r="D774" s="388"/>
      <c r="E774" s="389" t="s">
        <v>5</v>
      </c>
      <c r="F774" s="390" t="s">
        <v>1436</v>
      </c>
      <c r="G774" s="391"/>
      <c r="H774" s="391"/>
      <c r="I774" s="391"/>
      <c r="J774" s="388"/>
      <c r="K774" s="392" t="s">
        <v>5</v>
      </c>
      <c r="L774" s="212"/>
      <c r="M774" s="212"/>
      <c r="N774" s="212"/>
      <c r="O774" s="212"/>
      <c r="P774" s="212"/>
      <c r="Q774" s="212"/>
      <c r="R774" s="215"/>
      <c r="T774" s="217"/>
      <c r="U774" s="212"/>
      <c r="V774" s="212"/>
      <c r="W774" s="212"/>
      <c r="X774" s="212"/>
      <c r="Y774" s="212"/>
      <c r="Z774" s="212"/>
      <c r="AA774" s="218"/>
      <c r="AT774" s="219" t="s">
        <v>168</v>
      </c>
      <c r="AU774" s="219" t="s">
        <v>114</v>
      </c>
      <c r="AV774" s="216" t="s">
        <v>83</v>
      </c>
      <c r="AW774" s="216" t="s">
        <v>33</v>
      </c>
      <c r="AX774" s="216" t="s">
        <v>75</v>
      </c>
      <c r="AY774" s="219" t="s">
        <v>160</v>
      </c>
    </row>
    <row r="775" spans="2:51" s="225" customFormat="1" ht="20.5" customHeight="1">
      <c r="B775" s="220"/>
      <c r="C775" s="395"/>
      <c r="D775" s="395"/>
      <c r="E775" s="396" t="s">
        <v>5</v>
      </c>
      <c r="F775" s="397" t="s">
        <v>83</v>
      </c>
      <c r="G775" s="398"/>
      <c r="H775" s="398"/>
      <c r="I775" s="398"/>
      <c r="J775" s="395"/>
      <c r="K775" s="399">
        <v>1</v>
      </c>
      <c r="L775" s="221"/>
      <c r="M775" s="221"/>
      <c r="N775" s="221"/>
      <c r="O775" s="221"/>
      <c r="P775" s="221"/>
      <c r="Q775" s="221"/>
      <c r="R775" s="224"/>
      <c r="T775" s="226"/>
      <c r="U775" s="221"/>
      <c r="V775" s="221"/>
      <c r="W775" s="221"/>
      <c r="X775" s="221"/>
      <c r="Y775" s="221"/>
      <c r="Z775" s="221"/>
      <c r="AA775" s="227"/>
      <c r="AT775" s="228" t="s">
        <v>168</v>
      </c>
      <c r="AU775" s="228" t="s">
        <v>114</v>
      </c>
      <c r="AV775" s="225" t="s">
        <v>114</v>
      </c>
      <c r="AW775" s="225" t="s">
        <v>33</v>
      </c>
      <c r="AX775" s="225" t="s">
        <v>75</v>
      </c>
      <c r="AY775" s="228" t="s">
        <v>160</v>
      </c>
    </row>
    <row r="776" spans="2:51" s="234" customFormat="1" ht="20.5" customHeight="1">
      <c r="B776" s="229"/>
      <c r="C776" s="400"/>
      <c r="D776" s="400"/>
      <c r="E776" s="401" t="s">
        <v>5</v>
      </c>
      <c r="F776" s="402" t="s">
        <v>170</v>
      </c>
      <c r="G776" s="403"/>
      <c r="H776" s="403"/>
      <c r="I776" s="403"/>
      <c r="J776" s="400"/>
      <c r="K776" s="404">
        <v>1</v>
      </c>
      <c r="L776" s="230"/>
      <c r="M776" s="230"/>
      <c r="N776" s="230"/>
      <c r="O776" s="230"/>
      <c r="P776" s="230"/>
      <c r="Q776" s="230"/>
      <c r="R776" s="233"/>
      <c r="T776" s="235"/>
      <c r="U776" s="230"/>
      <c r="V776" s="230"/>
      <c r="W776" s="230"/>
      <c r="X776" s="230"/>
      <c r="Y776" s="230"/>
      <c r="Z776" s="230"/>
      <c r="AA776" s="236"/>
      <c r="AT776" s="237" t="s">
        <v>168</v>
      </c>
      <c r="AU776" s="237" t="s">
        <v>114</v>
      </c>
      <c r="AV776" s="234" t="s">
        <v>165</v>
      </c>
      <c r="AW776" s="234" t="s">
        <v>33</v>
      </c>
      <c r="AX776" s="234" t="s">
        <v>83</v>
      </c>
      <c r="AY776" s="237" t="s">
        <v>160</v>
      </c>
    </row>
    <row r="777" spans="2:65" s="126" customFormat="1" ht="40.15" customHeight="1">
      <c r="B777" s="127"/>
      <c r="C777" s="383" t="s">
        <v>550</v>
      </c>
      <c r="D777" s="383" t="s">
        <v>161</v>
      </c>
      <c r="E777" s="384" t="s">
        <v>1437</v>
      </c>
      <c r="F777" s="385" t="s">
        <v>1438</v>
      </c>
      <c r="G777" s="385"/>
      <c r="H777" s="385"/>
      <c r="I777" s="385"/>
      <c r="J777" s="386" t="s">
        <v>363</v>
      </c>
      <c r="K777" s="387">
        <v>1</v>
      </c>
      <c r="L777" s="317">
        <v>0</v>
      </c>
      <c r="M777" s="317"/>
      <c r="N777" s="318">
        <f>ROUND(L777*K777,2)</f>
        <v>0</v>
      </c>
      <c r="O777" s="318"/>
      <c r="P777" s="318"/>
      <c r="Q777" s="318"/>
      <c r="R777" s="130"/>
      <c r="T777" s="207" t="s">
        <v>5</v>
      </c>
      <c r="U777" s="208" t="s">
        <v>40</v>
      </c>
      <c r="V777" s="128"/>
      <c r="W777" s="209">
        <f>V777*K777</f>
        <v>0</v>
      </c>
      <c r="X777" s="209">
        <v>0.04848</v>
      </c>
      <c r="Y777" s="209">
        <f>X777*K777</f>
        <v>0.04848</v>
      </c>
      <c r="Z777" s="209">
        <v>0</v>
      </c>
      <c r="AA777" s="210">
        <f>Z777*K777</f>
        <v>0</v>
      </c>
      <c r="AR777" s="117" t="s">
        <v>165</v>
      </c>
      <c r="AT777" s="117" t="s">
        <v>161</v>
      </c>
      <c r="AU777" s="117" t="s">
        <v>114</v>
      </c>
      <c r="AY777" s="117" t="s">
        <v>160</v>
      </c>
      <c r="BE777" s="174">
        <f>IF(U777="základní",N777,0)</f>
        <v>0</v>
      </c>
      <c r="BF777" s="174">
        <f>IF(U777="snížená",N777,0)</f>
        <v>0</v>
      </c>
      <c r="BG777" s="174">
        <f>IF(U777="zákl. přenesená",N777,0)</f>
        <v>0</v>
      </c>
      <c r="BH777" s="174">
        <f>IF(U777="sníž. přenesená",N777,0)</f>
        <v>0</v>
      </c>
      <c r="BI777" s="174">
        <f>IF(U777="nulová",N777,0)</f>
        <v>0</v>
      </c>
      <c r="BJ777" s="117" t="s">
        <v>83</v>
      </c>
      <c r="BK777" s="174">
        <f>ROUND(L777*K777,2)</f>
        <v>0</v>
      </c>
      <c r="BL777" s="117" t="s">
        <v>165</v>
      </c>
      <c r="BM777" s="117" t="s">
        <v>1439</v>
      </c>
    </row>
    <row r="778" spans="2:51" s="216" customFormat="1" ht="20.5" customHeight="1">
      <c r="B778" s="211"/>
      <c r="C778" s="388"/>
      <c r="D778" s="388"/>
      <c r="E778" s="389" t="s">
        <v>5</v>
      </c>
      <c r="F778" s="390" t="s">
        <v>1425</v>
      </c>
      <c r="G778" s="391"/>
      <c r="H778" s="391"/>
      <c r="I778" s="391"/>
      <c r="J778" s="388"/>
      <c r="K778" s="392" t="s">
        <v>5</v>
      </c>
      <c r="L778" s="212"/>
      <c r="M778" s="212"/>
      <c r="N778" s="212"/>
      <c r="O778" s="212"/>
      <c r="P778" s="212"/>
      <c r="Q778" s="212"/>
      <c r="R778" s="215"/>
      <c r="T778" s="217"/>
      <c r="U778" s="212"/>
      <c r="V778" s="212"/>
      <c r="W778" s="212"/>
      <c r="X778" s="212"/>
      <c r="Y778" s="212"/>
      <c r="Z778" s="212"/>
      <c r="AA778" s="218"/>
      <c r="AT778" s="219" t="s">
        <v>168</v>
      </c>
      <c r="AU778" s="219" t="s">
        <v>114</v>
      </c>
      <c r="AV778" s="216" t="s">
        <v>83</v>
      </c>
      <c r="AW778" s="216" t="s">
        <v>33</v>
      </c>
      <c r="AX778" s="216" t="s">
        <v>75</v>
      </c>
      <c r="AY778" s="219" t="s">
        <v>160</v>
      </c>
    </row>
    <row r="779" spans="2:51" s="225" customFormat="1" ht="20.5" customHeight="1">
      <c r="B779" s="220"/>
      <c r="C779" s="395"/>
      <c r="D779" s="395"/>
      <c r="E779" s="396" t="s">
        <v>5</v>
      </c>
      <c r="F779" s="397" t="s">
        <v>83</v>
      </c>
      <c r="G779" s="398"/>
      <c r="H779" s="398"/>
      <c r="I779" s="398"/>
      <c r="J779" s="395"/>
      <c r="K779" s="399">
        <v>1</v>
      </c>
      <c r="L779" s="221"/>
      <c r="M779" s="221"/>
      <c r="N779" s="221"/>
      <c r="O779" s="221"/>
      <c r="P779" s="221"/>
      <c r="Q779" s="221"/>
      <c r="R779" s="224"/>
      <c r="T779" s="226"/>
      <c r="U779" s="221"/>
      <c r="V779" s="221"/>
      <c r="W779" s="221"/>
      <c r="X779" s="221"/>
      <c r="Y779" s="221"/>
      <c r="Z779" s="221"/>
      <c r="AA779" s="227"/>
      <c r="AT779" s="228" t="s">
        <v>168</v>
      </c>
      <c r="AU779" s="228" t="s">
        <v>114</v>
      </c>
      <c r="AV779" s="225" t="s">
        <v>114</v>
      </c>
      <c r="AW779" s="225" t="s">
        <v>33</v>
      </c>
      <c r="AX779" s="225" t="s">
        <v>75</v>
      </c>
      <c r="AY779" s="228" t="s">
        <v>160</v>
      </c>
    </row>
    <row r="780" spans="2:51" s="234" customFormat="1" ht="20.5" customHeight="1">
      <c r="B780" s="229"/>
      <c r="C780" s="400"/>
      <c r="D780" s="400"/>
      <c r="E780" s="401" t="s">
        <v>5</v>
      </c>
      <c r="F780" s="402" t="s">
        <v>170</v>
      </c>
      <c r="G780" s="403"/>
      <c r="H780" s="403"/>
      <c r="I780" s="403"/>
      <c r="J780" s="400"/>
      <c r="K780" s="404">
        <v>1</v>
      </c>
      <c r="L780" s="230"/>
      <c r="M780" s="230"/>
      <c r="N780" s="230"/>
      <c r="O780" s="230"/>
      <c r="P780" s="230"/>
      <c r="Q780" s="230"/>
      <c r="R780" s="233"/>
      <c r="T780" s="235"/>
      <c r="U780" s="230"/>
      <c r="V780" s="230"/>
      <c r="W780" s="230"/>
      <c r="X780" s="230"/>
      <c r="Y780" s="230"/>
      <c r="Z780" s="230"/>
      <c r="AA780" s="236"/>
      <c r="AT780" s="237" t="s">
        <v>168</v>
      </c>
      <c r="AU780" s="237" t="s">
        <v>114</v>
      </c>
      <c r="AV780" s="234" t="s">
        <v>165</v>
      </c>
      <c r="AW780" s="234" t="s">
        <v>33</v>
      </c>
      <c r="AX780" s="234" t="s">
        <v>83</v>
      </c>
      <c r="AY780" s="237" t="s">
        <v>160</v>
      </c>
    </row>
    <row r="781" spans="2:65" s="126" customFormat="1" ht="28.95" customHeight="1">
      <c r="B781" s="127"/>
      <c r="C781" s="383" t="s">
        <v>555</v>
      </c>
      <c r="D781" s="383" t="s">
        <v>161</v>
      </c>
      <c r="E781" s="384" t="s">
        <v>1440</v>
      </c>
      <c r="F781" s="385" t="s">
        <v>1441</v>
      </c>
      <c r="G781" s="385"/>
      <c r="H781" s="385"/>
      <c r="I781" s="385"/>
      <c r="J781" s="386" t="s">
        <v>363</v>
      </c>
      <c r="K781" s="387">
        <v>4</v>
      </c>
      <c r="L781" s="317">
        <v>0</v>
      </c>
      <c r="M781" s="317"/>
      <c r="N781" s="318">
        <f>ROUND(L781*K781,2)</f>
        <v>0</v>
      </c>
      <c r="O781" s="318"/>
      <c r="P781" s="318"/>
      <c r="Q781" s="318"/>
      <c r="R781" s="130"/>
      <c r="T781" s="207" t="s">
        <v>5</v>
      </c>
      <c r="U781" s="208" t="s">
        <v>40</v>
      </c>
      <c r="V781" s="128"/>
      <c r="W781" s="209">
        <f>V781*K781</f>
        <v>0</v>
      </c>
      <c r="X781" s="209">
        <v>0</v>
      </c>
      <c r="Y781" s="209">
        <f>X781*K781</f>
        <v>0</v>
      </c>
      <c r="Z781" s="209">
        <v>0</v>
      </c>
      <c r="AA781" s="210">
        <f>Z781*K781</f>
        <v>0</v>
      </c>
      <c r="AR781" s="117" t="s">
        <v>165</v>
      </c>
      <c r="AT781" s="117" t="s">
        <v>161</v>
      </c>
      <c r="AU781" s="117" t="s">
        <v>114</v>
      </c>
      <c r="AY781" s="117" t="s">
        <v>160</v>
      </c>
      <c r="BE781" s="174">
        <f>IF(U781="základní",N781,0)</f>
        <v>0</v>
      </c>
      <c r="BF781" s="174">
        <f>IF(U781="snížená",N781,0)</f>
        <v>0</v>
      </c>
      <c r="BG781" s="174">
        <f>IF(U781="zákl. přenesená",N781,0)</f>
        <v>0</v>
      </c>
      <c r="BH781" s="174">
        <f>IF(U781="sníž. přenesená",N781,0)</f>
        <v>0</v>
      </c>
      <c r="BI781" s="174">
        <f>IF(U781="nulová",N781,0)</f>
        <v>0</v>
      </c>
      <c r="BJ781" s="117" t="s">
        <v>83</v>
      </c>
      <c r="BK781" s="174">
        <f>ROUND(L781*K781,2)</f>
        <v>0</v>
      </c>
      <c r="BL781" s="117" t="s">
        <v>165</v>
      </c>
      <c r="BM781" s="117" t="s">
        <v>1442</v>
      </c>
    </row>
    <row r="782" spans="2:51" s="216" customFormat="1" ht="20.5" customHeight="1">
      <c r="B782" s="211"/>
      <c r="C782" s="388"/>
      <c r="D782" s="388"/>
      <c r="E782" s="389" t="s">
        <v>5</v>
      </c>
      <c r="F782" s="390" t="s">
        <v>1443</v>
      </c>
      <c r="G782" s="391"/>
      <c r="H782" s="391"/>
      <c r="I782" s="391"/>
      <c r="J782" s="388"/>
      <c r="K782" s="392" t="s">
        <v>5</v>
      </c>
      <c r="L782" s="212"/>
      <c r="M782" s="212"/>
      <c r="N782" s="212"/>
      <c r="O782" s="212"/>
      <c r="P782" s="212"/>
      <c r="Q782" s="212"/>
      <c r="R782" s="215"/>
      <c r="T782" s="217"/>
      <c r="U782" s="212"/>
      <c r="V782" s="212"/>
      <c r="W782" s="212"/>
      <c r="X782" s="212"/>
      <c r="Y782" s="212"/>
      <c r="Z782" s="212"/>
      <c r="AA782" s="218"/>
      <c r="AT782" s="219" t="s">
        <v>168</v>
      </c>
      <c r="AU782" s="219" t="s">
        <v>114</v>
      </c>
      <c r="AV782" s="216" t="s">
        <v>83</v>
      </c>
      <c r="AW782" s="216" t="s">
        <v>33</v>
      </c>
      <c r="AX782" s="216" t="s">
        <v>75</v>
      </c>
      <c r="AY782" s="219" t="s">
        <v>160</v>
      </c>
    </row>
    <row r="783" spans="2:51" s="225" customFormat="1" ht="20.5" customHeight="1">
      <c r="B783" s="220"/>
      <c r="C783" s="395"/>
      <c r="D783" s="395"/>
      <c r="E783" s="396" t="s">
        <v>5</v>
      </c>
      <c r="F783" s="397" t="s">
        <v>165</v>
      </c>
      <c r="G783" s="398"/>
      <c r="H783" s="398"/>
      <c r="I783" s="398"/>
      <c r="J783" s="395"/>
      <c r="K783" s="399">
        <v>4</v>
      </c>
      <c r="L783" s="221"/>
      <c r="M783" s="221"/>
      <c r="N783" s="221"/>
      <c r="O783" s="221"/>
      <c r="P783" s="221"/>
      <c r="Q783" s="221"/>
      <c r="R783" s="224"/>
      <c r="T783" s="226"/>
      <c r="U783" s="221"/>
      <c r="V783" s="221"/>
      <c r="W783" s="221"/>
      <c r="X783" s="221"/>
      <c r="Y783" s="221"/>
      <c r="Z783" s="221"/>
      <c r="AA783" s="227"/>
      <c r="AT783" s="228" t="s">
        <v>168</v>
      </c>
      <c r="AU783" s="228" t="s">
        <v>114</v>
      </c>
      <c r="AV783" s="225" t="s">
        <v>114</v>
      </c>
      <c r="AW783" s="225" t="s">
        <v>33</v>
      </c>
      <c r="AX783" s="225" t="s">
        <v>75</v>
      </c>
      <c r="AY783" s="228" t="s">
        <v>160</v>
      </c>
    </row>
    <row r="784" spans="2:51" s="234" customFormat="1" ht="20.5" customHeight="1">
      <c r="B784" s="229"/>
      <c r="C784" s="400"/>
      <c r="D784" s="400"/>
      <c r="E784" s="401" t="s">
        <v>5</v>
      </c>
      <c r="F784" s="402" t="s">
        <v>170</v>
      </c>
      <c r="G784" s="403"/>
      <c r="H784" s="403"/>
      <c r="I784" s="403"/>
      <c r="J784" s="400"/>
      <c r="K784" s="404">
        <v>4</v>
      </c>
      <c r="L784" s="230"/>
      <c r="M784" s="230"/>
      <c r="N784" s="230"/>
      <c r="O784" s="230"/>
      <c r="P784" s="230"/>
      <c r="Q784" s="230"/>
      <c r="R784" s="233"/>
      <c r="T784" s="235"/>
      <c r="U784" s="230"/>
      <c r="V784" s="230"/>
      <c r="W784" s="230"/>
      <c r="X784" s="230"/>
      <c r="Y784" s="230"/>
      <c r="Z784" s="230"/>
      <c r="AA784" s="236"/>
      <c r="AT784" s="237" t="s">
        <v>168</v>
      </c>
      <c r="AU784" s="237" t="s">
        <v>114</v>
      </c>
      <c r="AV784" s="234" t="s">
        <v>165</v>
      </c>
      <c r="AW784" s="234" t="s">
        <v>33</v>
      </c>
      <c r="AX784" s="234" t="s">
        <v>83</v>
      </c>
      <c r="AY784" s="237" t="s">
        <v>160</v>
      </c>
    </row>
    <row r="785" spans="2:65" s="126" customFormat="1" ht="40.15" customHeight="1">
      <c r="B785" s="127"/>
      <c r="C785" s="383" t="s">
        <v>560</v>
      </c>
      <c r="D785" s="383" t="s">
        <v>161</v>
      </c>
      <c r="E785" s="384" t="s">
        <v>1444</v>
      </c>
      <c r="F785" s="385" t="s">
        <v>1445</v>
      </c>
      <c r="G785" s="385"/>
      <c r="H785" s="385"/>
      <c r="I785" s="385"/>
      <c r="J785" s="386" t="s">
        <v>363</v>
      </c>
      <c r="K785" s="387">
        <v>1</v>
      </c>
      <c r="L785" s="317">
        <v>0</v>
      </c>
      <c r="M785" s="317"/>
      <c r="N785" s="318">
        <f>ROUND(L785*K785,2)</f>
        <v>0</v>
      </c>
      <c r="O785" s="318"/>
      <c r="P785" s="318"/>
      <c r="Q785" s="318"/>
      <c r="R785" s="130"/>
      <c r="T785" s="207" t="s">
        <v>5</v>
      </c>
      <c r="U785" s="208" t="s">
        <v>40</v>
      </c>
      <c r="V785" s="128"/>
      <c r="W785" s="209">
        <f>V785*K785</f>
        <v>0</v>
      </c>
      <c r="X785" s="209">
        <v>0.19885</v>
      </c>
      <c r="Y785" s="209">
        <f>X785*K785</f>
        <v>0.19885</v>
      </c>
      <c r="Z785" s="209">
        <v>0</v>
      </c>
      <c r="AA785" s="210">
        <f>Z785*K785</f>
        <v>0</v>
      </c>
      <c r="AR785" s="117" t="s">
        <v>165</v>
      </c>
      <c r="AT785" s="117" t="s">
        <v>161</v>
      </c>
      <c r="AU785" s="117" t="s">
        <v>114</v>
      </c>
      <c r="AY785" s="117" t="s">
        <v>160</v>
      </c>
      <c r="BE785" s="174">
        <f>IF(U785="základní",N785,0)</f>
        <v>0</v>
      </c>
      <c r="BF785" s="174">
        <f>IF(U785="snížená",N785,0)</f>
        <v>0</v>
      </c>
      <c r="BG785" s="174">
        <f>IF(U785="zákl. přenesená",N785,0)</f>
        <v>0</v>
      </c>
      <c r="BH785" s="174">
        <f>IF(U785="sníž. přenesená",N785,0)</f>
        <v>0</v>
      </c>
      <c r="BI785" s="174">
        <f>IF(U785="nulová",N785,0)</f>
        <v>0</v>
      </c>
      <c r="BJ785" s="117" t="s">
        <v>83</v>
      </c>
      <c r="BK785" s="174">
        <f>ROUND(L785*K785,2)</f>
        <v>0</v>
      </c>
      <c r="BL785" s="117" t="s">
        <v>165</v>
      </c>
      <c r="BM785" s="117" t="s">
        <v>1446</v>
      </c>
    </row>
    <row r="786" spans="2:51" s="216" customFormat="1" ht="20.5" customHeight="1">
      <c r="B786" s="211"/>
      <c r="C786" s="388"/>
      <c r="D786" s="388"/>
      <c r="E786" s="389" t="s">
        <v>5</v>
      </c>
      <c r="F786" s="390" t="s">
        <v>1436</v>
      </c>
      <c r="G786" s="391"/>
      <c r="H786" s="391"/>
      <c r="I786" s="391"/>
      <c r="J786" s="388"/>
      <c r="K786" s="392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25" customFormat="1" ht="20.5" customHeight="1">
      <c r="B787" s="220"/>
      <c r="C787" s="395"/>
      <c r="D787" s="395"/>
      <c r="E787" s="396" t="s">
        <v>5</v>
      </c>
      <c r="F787" s="397" t="s">
        <v>83</v>
      </c>
      <c r="G787" s="398"/>
      <c r="H787" s="398"/>
      <c r="I787" s="398"/>
      <c r="J787" s="395"/>
      <c r="K787" s="399">
        <v>1</v>
      </c>
      <c r="L787" s="221"/>
      <c r="M787" s="221"/>
      <c r="N787" s="221"/>
      <c r="O787" s="221"/>
      <c r="P787" s="221"/>
      <c r="Q787" s="221"/>
      <c r="R787" s="224"/>
      <c r="T787" s="226"/>
      <c r="U787" s="221"/>
      <c r="V787" s="221"/>
      <c r="W787" s="221"/>
      <c r="X787" s="221"/>
      <c r="Y787" s="221"/>
      <c r="Z787" s="221"/>
      <c r="AA787" s="227"/>
      <c r="AT787" s="228" t="s">
        <v>168</v>
      </c>
      <c r="AU787" s="228" t="s">
        <v>114</v>
      </c>
      <c r="AV787" s="225" t="s">
        <v>114</v>
      </c>
      <c r="AW787" s="225" t="s">
        <v>33</v>
      </c>
      <c r="AX787" s="225" t="s">
        <v>75</v>
      </c>
      <c r="AY787" s="228" t="s">
        <v>160</v>
      </c>
    </row>
    <row r="788" spans="2:51" s="234" customFormat="1" ht="20.5" customHeight="1">
      <c r="B788" s="229"/>
      <c r="C788" s="400"/>
      <c r="D788" s="400"/>
      <c r="E788" s="401" t="s">
        <v>5</v>
      </c>
      <c r="F788" s="402" t="s">
        <v>170</v>
      </c>
      <c r="G788" s="403"/>
      <c r="H788" s="403"/>
      <c r="I788" s="403"/>
      <c r="J788" s="400"/>
      <c r="K788" s="404">
        <v>1</v>
      </c>
      <c r="L788" s="230"/>
      <c r="M788" s="230"/>
      <c r="N788" s="230"/>
      <c r="O788" s="230"/>
      <c r="P788" s="230"/>
      <c r="Q788" s="230"/>
      <c r="R788" s="233"/>
      <c r="T788" s="235"/>
      <c r="U788" s="230"/>
      <c r="V788" s="230"/>
      <c r="W788" s="230"/>
      <c r="X788" s="230"/>
      <c r="Y788" s="230"/>
      <c r="Z788" s="230"/>
      <c r="AA788" s="236"/>
      <c r="AT788" s="237" t="s">
        <v>168</v>
      </c>
      <c r="AU788" s="237" t="s">
        <v>114</v>
      </c>
      <c r="AV788" s="234" t="s">
        <v>165</v>
      </c>
      <c r="AW788" s="234" t="s">
        <v>33</v>
      </c>
      <c r="AX788" s="234" t="s">
        <v>83</v>
      </c>
      <c r="AY788" s="237" t="s">
        <v>160</v>
      </c>
    </row>
    <row r="789" spans="2:65" s="126" customFormat="1" ht="40.15" customHeight="1">
      <c r="B789" s="127"/>
      <c r="C789" s="383" t="s">
        <v>565</v>
      </c>
      <c r="D789" s="383" t="s">
        <v>161</v>
      </c>
      <c r="E789" s="384" t="s">
        <v>1447</v>
      </c>
      <c r="F789" s="385" t="s">
        <v>1448</v>
      </c>
      <c r="G789" s="385"/>
      <c r="H789" s="385"/>
      <c r="I789" s="385"/>
      <c r="J789" s="386" t="s">
        <v>363</v>
      </c>
      <c r="K789" s="387">
        <v>3</v>
      </c>
      <c r="L789" s="317">
        <v>0</v>
      </c>
      <c r="M789" s="317"/>
      <c r="N789" s="318">
        <f>ROUND(L789*K789,2)</f>
        <v>0</v>
      </c>
      <c r="O789" s="318"/>
      <c r="P789" s="318"/>
      <c r="Q789" s="318"/>
      <c r="R789" s="130"/>
      <c r="T789" s="207" t="s">
        <v>5</v>
      </c>
      <c r="U789" s="208" t="s">
        <v>40</v>
      </c>
      <c r="V789" s="128"/>
      <c r="W789" s="209">
        <f>V789*K789</f>
        <v>0</v>
      </c>
      <c r="X789" s="209">
        <v>0.34036</v>
      </c>
      <c r="Y789" s="209">
        <f>X789*K789</f>
        <v>1.02108</v>
      </c>
      <c r="Z789" s="209">
        <v>0</v>
      </c>
      <c r="AA789" s="210">
        <f>Z789*K789</f>
        <v>0</v>
      </c>
      <c r="AR789" s="117" t="s">
        <v>165</v>
      </c>
      <c r="AT789" s="117" t="s">
        <v>161</v>
      </c>
      <c r="AU789" s="117" t="s">
        <v>114</v>
      </c>
      <c r="AY789" s="117" t="s">
        <v>160</v>
      </c>
      <c r="BE789" s="174">
        <f>IF(U789="základní",N789,0)</f>
        <v>0</v>
      </c>
      <c r="BF789" s="174">
        <f>IF(U789="snížená",N789,0)</f>
        <v>0</v>
      </c>
      <c r="BG789" s="174">
        <f>IF(U789="zákl. přenesená",N789,0)</f>
        <v>0</v>
      </c>
      <c r="BH789" s="174">
        <f>IF(U789="sníž. přenesená",N789,0)</f>
        <v>0</v>
      </c>
      <c r="BI789" s="174">
        <f>IF(U789="nulová",N789,0)</f>
        <v>0</v>
      </c>
      <c r="BJ789" s="117" t="s">
        <v>83</v>
      </c>
      <c r="BK789" s="174">
        <f>ROUND(L789*K789,2)</f>
        <v>0</v>
      </c>
      <c r="BL789" s="117" t="s">
        <v>165</v>
      </c>
      <c r="BM789" s="117" t="s">
        <v>1449</v>
      </c>
    </row>
    <row r="790" spans="2:51" s="216" customFormat="1" ht="20.5" customHeight="1">
      <c r="B790" s="211"/>
      <c r="C790" s="388"/>
      <c r="D790" s="388"/>
      <c r="E790" s="389" t="s">
        <v>5</v>
      </c>
      <c r="F790" s="390" t="s">
        <v>1450</v>
      </c>
      <c r="G790" s="391"/>
      <c r="H790" s="391"/>
      <c r="I790" s="391"/>
      <c r="J790" s="388"/>
      <c r="K790" s="392" t="s">
        <v>5</v>
      </c>
      <c r="L790" s="212"/>
      <c r="M790" s="212"/>
      <c r="N790" s="212"/>
      <c r="O790" s="212"/>
      <c r="P790" s="212"/>
      <c r="Q790" s="212"/>
      <c r="R790" s="215"/>
      <c r="T790" s="217"/>
      <c r="U790" s="212"/>
      <c r="V790" s="212"/>
      <c r="W790" s="212"/>
      <c r="X790" s="212"/>
      <c r="Y790" s="212"/>
      <c r="Z790" s="212"/>
      <c r="AA790" s="218"/>
      <c r="AT790" s="219" t="s">
        <v>168</v>
      </c>
      <c r="AU790" s="219" t="s">
        <v>114</v>
      </c>
      <c r="AV790" s="216" t="s">
        <v>83</v>
      </c>
      <c r="AW790" s="216" t="s">
        <v>33</v>
      </c>
      <c r="AX790" s="216" t="s">
        <v>75</v>
      </c>
      <c r="AY790" s="219" t="s">
        <v>160</v>
      </c>
    </row>
    <row r="791" spans="2:51" s="225" customFormat="1" ht="20.5" customHeight="1">
      <c r="B791" s="220"/>
      <c r="C791" s="395"/>
      <c r="D791" s="395"/>
      <c r="E791" s="396" t="s">
        <v>5</v>
      </c>
      <c r="F791" s="397" t="s">
        <v>175</v>
      </c>
      <c r="G791" s="398"/>
      <c r="H791" s="398"/>
      <c r="I791" s="398"/>
      <c r="J791" s="395"/>
      <c r="K791" s="399">
        <v>3</v>
      </c>
      <c r="L791" s="221"/>
      <c r="M791" s="221"/>
      <c r="N791" s="221"/>
      <c r="O791" s="221"/>
      <c r="P791" s="221"/>
      <c r="Q791" s="221"/>
      <c r="R791" s="224"/>
      <c r="T791" s="226"/>
      <c r="U791" s="221"/>
      <c r="V791" s="221"/>
      <c r="W791" s="221"/>
      <c r="X791" s="221"/>
      <c r="Y791" s="221"/>
      <c r="Z791" s="221"/>
      <c r="AA791" s="227"/>
      <c r="AT791" s="228" t="s">
        <v>168</v>
      </c>
      <c r="AU791" s="228" t="s">
        <v>114</v>
      </c>
      <c r="AV791" s="225" t="s">
        <v>114</v>
      </c>
      <c r="AW791" s="225" t="s">
        <v>33</v>
      </c>
      <c r="AX791" s="225" t="s">
        <v>75</v>
      </c>
      <c r="AY791" s="228" t="s">
        <v>160</v>
      </c>
    </row>
    <row r="792" spans="2:51" s="234" customFormat="1" ht="20.5" customHeight="1">
      <c r="B792" s="229"/>
      <c r="C792" s="400"/>
      <c r="D792" s="400"/>
      <c r="E792" s="401" t="s">
        <v>5</v>
      </c>
      <c r="F792" s="402" t="s">
        <v>170</v>
      </c>
      <c r="G792" s="403"/>
      <c r="H792" s="403"/>
      <c r="I792" s="403"/>
      <c r="J792" s="400"/>
      <c r="K792" s="404">
        <v>3</v>
      </c>
      <c r="L792" s="230"/>
      <c r="M792" s="230"/>
      <c r="N792" s="230"/>
      <c r="O792" s="230"/>
      <c r="P792" s="230"/>
      <c r="Q792" s="230"/>
      <c r="R792" s="233"/>
      <c r="T792" s="235"/>
      <c r="U792" s="230"/>
      <c r="V792" s="230"/>
      <c r="W792" s="230"/>
      <c r="X792" s="230"/>
      <c r="Y792" s="230"/>
      <c r="Z792" s="230"/>
      <c r="AA792" s="236"/>
      <c r="AT792" s="237" t="s">
        <v>168</v>
      </c>
      <c r="AU792" s="237" t="s">
        <v>114</v>
      </c>
      <c r="AV792" s="234" t="s">
        <v>165</v>
      </c>
      <c r="AW792" s="234" t="s">
        <v>33</v>
      </c>
      <c r="AX792" s="234" t="s">
        <v>83</v>
      </c>
      <c r="AY792" s="237" t="s">
        <v>160</v>
      </c>
    </row>
    <row r="793" spans="2:65" s="126" customFormat="1" ht="28.95" customHeight="1">
      <c r="B793" s="127"/>
      <c r="C793" s="383" t="s">
        <v>571</v>
      </c>
      <c r="D793" s="383" t="s">
        <v>161</v>
      </c>
      <c r="E793" s="384" t="s">
        <v>1063</v>
      </c>
      <c r="F793" s="385" t="s">
        <v>1064</v>
      </c>
      <c r="G793" s="385"/>
      <c r="H793" s="385"/>
      <c r="I793" s="385"/>
      <c r="J793" s="386" t="s">
        <v>412</v>
      </c>
      <c r="K793" s="387">
        <v>1</v>
      </c>
      <c r="L793" s="317">
        <v>0</v>
      </c>
      <c r="M793" s="317"/>
      <c r="N793" s="318">
        <f>ROUND(L793*K793,2)</f>
        <v>0</v>
      </c>
      <c r="O793" s="318"/>
      <c r="P793" s="318"/>
      <c r="Q793" s="318"/>
      <c r="R793" s="130"/>
      <c r="T793" s="207" t="s">
        <v>5</v>
      </c>
      <c r="U793" s="208" t="s">
        <v>40</v>
      </c>
      <c r="V793" s="128"/>
      <c r="W793" s="209">
        <f>V793*K793</f>
        <v>0</v>
      </c>
      <c r="X793" s="209">
        <v>0</v>
      </c>
      <c r="Y793" s="209">
        <f>X793*K793</f>
        <v>0</v>
      </c>
      <c r="Z793" s="209">
        <v>0</v>
      </c>
      <c r="AA793" s="210">
        <f>Z793*K793</f>
        <v>0</v>
      </c>
      <c r="AR793" s="117" t="s">
        <v>165</v>
      </c>
      <c r="AT793" s="117" t="s">
        <v>161</v>
      </c>
      <c r="AU793" s="117" t="s">
        <v>114</v>
      </c>
      <c r="AY793" s="117" t="s">
        <v>160</v>
      </c>
      <c r="BE793" s="174">
        <f>IF(U793="základní",N793,0)</f>
        <v>0</v>
      </c>
      <c r="BF793" s="174">
        <f>IF(U793="snížená",N793,0)</f>
        <v>0</v>
      </c>
      <c r="BG793" s="174">
        <f>IF(U793="zákl. přenesená",N793,0)</f>
        <v>0</v>
      </c>
      <c r="BH793" s="174">
        <f>IF(U793="sníž. přenesená",N793,0)</f>
        <v>0</v>
      </c>
      <c r="BI793" s="174">
        <f>IF(U793="nulová",N793,0)</f>
        <v>0</v>
      </c>
      <c r="BJ793" s="117" t="s">
        <v>83</v>
      </c>
      <c r="BK793" s="174">
        <f>ROUND(L793*K793,2)</f>
        <v>0</v>
      </c>
      <c r="BL793" s="117" t="s">
        <v>165</v>
      </c>
      <c r="BM793" s="117" t="s">
        <v>1451</v>
      </c>
    </row>
    <row r="794" spans="2:51" s="216" customFormat="1" ht="20.5" customHeight="1">
      <c r="B794" s="211"/>
      <c r="C794" s="388"/>
      <c r="D794" s="388"/>
      <c r="E794" s="389" t="s">
        <v>5</v>
      </c>
      <c r="F794" s="390" t="s">
        <v>1066</v>
      </c>
      <c r="G794" s="391"/>
      <c r="H794" s="391"/>
      <c r="I794" s="391"/>
      <c r="J794" s="388"/>
      <c r="K794" s="392" t="s">
        <v>5</v>
      </c>
      <c r="L794" s="212"/>
      <c r="M794" s="212"/>
      <c r="N794" s="212"/>
      <c r="O794" s="212"/>
      <c r="P794" s="212"/>
      <c r="Q794" s="212"/>
      <c r="R794" s="215"/>
      <c r="T794" s="217"/>
      <c r="U794" s="212"/>
      <c r="V794" s="212"/>
      <c r="W794" s="212"/>
      <c r="X794" s="212"/>
      <c r="Y794" s="212"/>
      <c r="Z794" s="212"/>
      <c r="AA794" s="218"/>
      <c r="AT794" s="219" t="s">
        <v>168</v>
      </c>
      <c r="AU794" s="219" t="s">
        <v>114</v>
      </c>
      <c r="AV794" s="216" t="s">
        <v>83</v>
      </c>
      <c r="AW794" s="216" t="s">
        <v>33</v>
      </c>
      <c r="AX794" s="216" t="s">
        <v>75</v>
      </c>
      <c r="AY794" s="219" t="s">
        <v>160</v>
      </c>
    </row>
    <row r="795" spans="2:51" s="225" customFormat="1" ht="20.5" customHeight="1">
      <c r="B795" s="220"/>
      <c r="C795" s="395"/>
      <c r="D795" s="395"/>
      <c r="E795" s="396" t="s">
        <v>5</v>
      </c>
      <c r="F795" s="397" t="s">
        <v>83</v>
      </c>
      <c r="G795" s="398"/>
      <c r="H795" s="398"/>
      <c r="I795" s="398"/>
      <c r="J795" s="395"/>
      <c r="K795" s="399">
        <v>1</v>
      </c>
      <c r="L795" s="221"/>
      <c r="M795" s="221"/>
      <c r="N795" s="221"/>
      <c r="O795" s="221"/>
      <c r="P795" s="221"/>
      <c r="Q795" s="221"/>
      <c r="R795" s="224"/>
      <c r="T795" s="226"/>
      <c r="U795" s="221"/>
      <c r="V795" s="221"/>
      <c r="W795" s="221"/>
      <c r="X795" s="221"/>
      <c r="Y795" s="221"/>
      <c r="Z795" s="221"/>
      <c r="AA795" s="227"/>
      <c r="AT795" s="228" t="s">
        <v>168</v>
      </c>
      <c r="AU795" s="228" t="s">
        <v>114</v>
      </c>
      <c r="AV795" s="225" t="s">
        <v>114</v>
      </c>
      <c r="AW795" s="225" t="s">
        <v>33</v>
      </c>
      <c r="AX795" s="225" t="s">
        <v>75</v>
      </c>
      <c r="AY795" s="228" t="s">
        <v>160</v>
      </c>
    </row>
    <row r="796" spans="2:51" s="234" customFormat="1" ht="20.5" customHeight="1">
      <c r="B796" s="229"/>
      <c r="C796" s="400"/>
      <c r="D796" s="400"/>
      <c r="E796" s="401" t="s">
        <v>5</v>
      </c>
      <c r="F796" s="402" t="s">
        <v>170</v>
      </c>
      <c r="G796" s="403"/>
      <c r="H796" s="403"/>
      <c r="I796" s="403"/>
      <c r="J796" s="400"/>
      <c r="K796" s="404">
        <v>1</v>
      </c>
      <c r="L796" s="230"/>
      <c r="M796" s="230"/>
      <c r="N796" s="230"/>
      <c r="O796" s="230"/>
      <c r="P796" s="230"/>
      <c r="Q796" s="230"/>
      <c r="R796" s="233"/>
      <c r="T796" s="235"/>
      <c r="U796" s="230"/>
      <c r="V796" s="230"/>
      <c r="W796" s="230"/>
      <c r="X796" s="230"/>
      <c r="Y796" s="230"/>
      <c r="Z796" s="230"/>
      <c r="AA796" s="236"/>
      <c r="AT796" s="237" t="s">
        <v>168</v>
      </c>
      <c r="AU796" s="237" t="s">
        <v>114</v>
      </c>
      <c r="AV796" s="234" t="s">
        <v>165</v>
      </c>
      <c r="AW796" s="234" t="s">
        <v>33</v>
      </c>
      <c r="AX796" s="234" t="s">
        <v>83</v>
      </c>
      <c r="AY796" s="237" t="s">
        <v>160</v>
      </c>
    </row>
    <row r="797" spans="2:65" s="126" customFormat="1" ht="40.15" customHeight="1">
      <c r="B797" s="127"/>
      <c r="C797" s="383" t="s">
        <v>575</v>
      </c>
      <c r="D797" s="383" t="s">
        <v>161</v>
      </c>
      <c r="E797" s="384" t="s">
        <v>1067</v>
      </c>
      <c r="F797" s="385" t="s">
        <v>1068</v>
      </c>
      <c r="G797" s="385"/>
      <c r="H797" s="385"/>
      <c r="I797" s="385"/>
      <c r="J797" s="386" t="s">
        <v>363</v>
      </c>
      <c r="K797" s="387">
        <v>4</v>
      </c>
      <c r="L797" s="317">
        <v>0</v>
      </c>
      <c r="M797" s="317"/>
      <c r="N797" s="318">
        <f>ROUND(L797*K797,2)</f>
        <v>0</v>
      </c>
      <c r="O797" s="318"/>
      <c r="P797" s="318"/>
      <c r="Q797" s="318"/>
      <c r="R797" s="130"/>
      <c r="T797" s="207" t="s">
        <v>5</v>
      </c>
      <c r="U797" s="208" t="s">
        <v>40</v>
      </c>
      <c r="V797" s="128"/>
      <c r="W797" s="209">
        <f>V797*K797</f>
        <v>0</v>
      </c>
      <c r="X797" s="209">
        <v>0.00702</v>
      </c>
      <c r="Y797" s="209">
        <f>X797*K797</f>
        <v>0.02808</v>
      </c>
      <c r="Z797" s="209">
        <v>0</v>
      </c>
      <c r="AA797" s="210">
        <f>Z797*K797</f>
        <v>0</v>
      </c>
      <c r="AR797" s="117" t="s">
        <v>165</v>
      </c>
      <c r="AT797" s="117" t="s">
        <v>161</v>
      </c>
      <c r="AU797" s="117" t="s">
        <v>114</v>
      </c>
      <c r="AY797" s="117" t="s">
        <v>160</v>
      </c>
      <c r="BE797" s="174">
        <f>IF(U797="základní",N797,0)</f>
        <v>0</v>
      </c>
      <c r="BF797" s="174">
        <f>IF(U797="snížená",N797,0)</f>
        <v>0</v>
      </c>
      <c r="BG797" s="174">
        <f>IF(U797="zákl. přenesená",N797,0)</f>
        <v>0</v>
      </c>
      <c r="BH797" s="174">
        <f>IF(U797="sníž. přenesená",N797,0)</f>
        <v>0</v>
      </c>
      <c r="BI797" s="174">
        <f>IF(U797="nulová",N797,0)</f>
        <v>0</v>
      </c>
      <c r="BJ797" s="117" t="s">
        <v>83</v>
      </c>
      <c r="BK797" s="174">
        <f>ROUND(L797*K797,2)</f>
        <v>0</v>
      </c>
      <c r="BL797" s="117" t="s">
        <v>165</v>
      </c>
      <c r="BM797" s="117" t="s">
        <v>1452</v>
      </c>
    </row>
    <row r="798" spans="2:51" s="216" customFormat="1" ht="20.5" customHeight="1">
      <c r="B798" s="211"/>
      <c r="C798" s="388"/>
      <c r="D798" s="388"/>
      <c r="E798" s="389" t="s">
        <v>5</v>
      </c>
      <c r="F798" s="390" t="s">
        <v>1005</v>
      </c>
      <c r="G798" s="391"/>
      <c r="H798" s="391"/>
      <c r="I798" s="391"/>
      <c r="J798" s="388"/>
      <c r="K798" s="392" t="s">
        <v>5</v>
      </c>
      <c r="L798" s="212"/>
      <c r="M798" s="212"/>
      <c r="N798" s="212"/>
      <c r="O798" s="212"/>
      <c r="P798" s="212"/>
      <c r="Q798" s="212"/>
      <c r="R798" s="215"/>
      <c r="T798" s="217"/>
      <c r="U798" s="212"/>
      <c r="V798" s="212"/>
      <c r="W798" s="212"/>
      <c r="X798" s="212"/>
      <c r="Y798" s="212"/>
      <c r="Z798" s="212"/>
      <c r="AA798" s="218"/>
      <c r="AT798" s="219" t="s">
        <v>168</v>
      </c>
      <c r="AU798" s="219" t="s">
        <v>114</v>
      </c>
      <c r="AV798" s="216" t="s">
        <v>83</v>
      </c>
      <c r="AW798" s="216" t="s">
        <v>33</v>
      </c>
      <c r="AX798" s="216" t="s">
        <v>75</v>
      </c>
      <c r="AY798" s="219" t="s">
        <v>160</v>
      </c>
    </row>
    <row r="799" spans="2:51" s="225" customFormat="1" ht="20.5" customHeight="1">
      <c r="B799" s="220"/>
      <c r="C799" s="395"/>
      <c r="D799" s="395"/>
      <c r="E799" s="396" t="s">
        <v>5</v>
      </c>
      <c r="F799" s="397" t="s">
        <v>165</v>
      </c>
      <c r="G799" s="398"/>
      <c r="H799" s="398"/>
      <c r="I799" s="398"/>
      <c r="J799" s="395"/>
      <c r="K799" s="399">
        <v>4</v>
      </c>
      <c r="L799" s="221"/>
      <c r="M799" s="221"/>
      <c r="N799" s="221"/>
      <c r="O799" s="221"/>
      <c r="P799" s="221"/>
      <c r="Q799" s="221"/>
      <c r="R799" s="224"/>
      <c r="T799" s="226"/>
      <c r="U799" s="221"/>
      <c r="V799" s="221"/>
      <c r="W799" s="221"/>
      <c r="X799" s="221"/>
      <c r="Y799" s="221"/>
      <c r="Z799" s="221"/>
      <c r="AA799" s="227"/>
      <c r="AT799" s="228" t="s">
        <v>168</v>
      </c>
      <c r="AU799" s="228" t="s">
        <v>114</v>
      </c>
      <c r="AV799" s="225" t="s">
        <v>114</v>
      </c>
      <c r="AW799" s="225" t="s">
        <v>33</v>
      </c>
      <c r="AX799" s="225" t="s">
        <v>75</v>
      </c>
      <c r="AY799" s="228" t="s">
        <v>160</v>
      </c>
    </row>
    <row r="800" spans="2:51" s="234" customFormat="1" ht="20.5" customHeight="1">
      <c r="B800" s="229"/>
      <c r="C800" s="400"/>
      <c r="D800" s="400"/>
      <c r="E800" s="401" t="s">
        <v>5</v>
      </c>
      <c r="F800" s="402" t="s">
        <v>170</v>
      </c>
      <c r="G800" s="403"/>
      <c r="H800" s="403"/>
      <c r="I800" s="403"/>
      <c r="J800" s="400"/>
      <c r="K800" s="404">
        <v>4</v>
      </c>
      <c r="L800" s="230"/>
      <c r="M800" s="230"/>
      <c r="N800" s="230"/>
      <c r="O800" s="230"/>
      <c r="P800" s="230"/>
      <c r="Q800" s="230"/>
      <c r="R800" s="233"/>
      <c r="T800" s="235"/>
      <c r="U800" s="230"/>
      <c r="V800" s="230"/>
      <c r="W800" s="230"/>
      <c r="X800" s="230"/>
      <c r="Y800" s="230"/>
      <c r="Z800" s="230"/>
      <c r="AA800" s="236"/>
      <c r="AT800" s="237" t="s">
        <v>168</v>
      </c>
      <c r="AU800" s="237" t="s">
        <v>114</v>
      </c>
      <c r="AV800" s="234" t="s">
        <v>165</v>
      </c>
      <c r="AW800" s="234" t="s">
        <v>33</v>
      </c>
      <c r="AX800" s="234" t="s">
        <v>83</v>
      </c>
      <c r="AY800" s="237" t="s">
        <v>160</v>
      </c>
    </row>
    <row r="801" spans="2:65" s="126" customFormat="1" ht="28.95" customHeight="1">
      <c r="B801" s="127"/>
      <c r="C801" s="412" t="s">
        <v>582</v>
      </c>
      <c r="D801" s="412" t="s">
        <v>237</v>
      </c>
      <c r="E801" s="413" t="s">
        <v>1070</v>
      </c>
      <c r="F801" s="414" t="s">
        <v>1071</v>
      </c>
      <c r="G801" s="414"/>
      <c r="H801" s="414"/>
      <c r="I801" s="414"/>
      <c r="J801" s="415" t="s">
        <v>363</v>
      </c>
      <c r="K801" s="416">
        <v>4</v>
      </c>
      <c r="L801" s="323">
        <v>0</v>
      </c>
      <c r="M801" s="323"/>
      <c r="N801" s="324">
        <f>ROUND(L801*K801,2)</f>
        <v>0</v>
      </c>
      <c r="O801" s="318"/>
      <c r="P801" s="318"/>
      <c r="Q801" s="318"/>
      <c r="R801" s="130"/>
      <c r="T801" s="207" t="s">
        <v>5</v>
      </c>
      <c r="U801" s="208" t="s">
        <v>40</v>
      </c>
      <c r="V801" s="128"/>
      <c r="W801" s="209">
        <f>V801*K801</f>
        <v>0</v>
      </c>
      <c r="X801" s="209">
        <v>0.102</v>
      </c>
      <c r="Y801" s="209">
        <f>X801*K801</f>
        <v>0.408</v>
      </c>
      <c r="Z801" s="209">
        <v>0</v>
      </c>
      <c r="AA801" s="210">
        <f>Z801*K801</f>
        <v>0</v>
      </c>
      <c r="AR801" s="117" t="s">
        <v>213</v>
      </c>
      <c r="AT801" s="117" t="s">
        <v>237</v>
      </c>
      <c r="AU801" s="117" t="s">
        <v>114</v>
      </c>
      <c r="AY801" s="117" t="s">
        <v>160</v>
      </c>
      <c r="BE801" s="174">
        <f>IF(U801="základní",N801,0)</f>
        <v>0</v>
      </c>
      <c r="BF801" s="174">
        <f>IF(U801="snížená",N801,0)</f>
        <v>0</v>
      </c>
      <c r="BG801" s="174">
        <f>IF(U801="zákl. přenesená",N801,0)</f>
        <v>0</v>
      </c>
      <c r="BH801" s="174">
        <f>IF(U801="sníž. přenesená",N801,0)</f>
        <v>0</v>
      </c>
      <c r="BI801" s="174">
        <f>IF(U801="nulová",N801,0)</f>
        <v>0</v>
      </c>
      <c r="BJ801" s="117" t="s">
        <v>83</v>
      </c>
      <c r="BK801" s="174">
        <f>ROUND(L801*K801,2)</f>
        <v>0</v>
      </c>
      <c r="BL801" s="117" t="s">
        <v>165</v>
      </c>
      <c r="BM801" s="117" t="s">
        <v>1453</v>
      </c>
    </row>
    <row r="802" spans="2:65" s="126" customFormat="1" ht="40.15" customHeight="1">
      <c r="B802" s="127"/>
      <c r="C802" s="383" t="s">
        <v>586</v>
      </c>
      <c r="D802" s="383" t="s">
        <v>161</v>
      </c>
      <c r="E802" s="384" t="s">
        <v>1073</v>
      </c>
      <c r="F802" s="385" t="s">
        <v>1454</v>
      </c>
      <c r="G802" s="385"/>
      <c r="H802" s="385"/>
      <c r="I802" s="385"/>
      <c r="J802" s="386" t="s">
        <v>178</v>
      </c>
      <c r="K802" s="387">
        <v>7.75</v>
      </c>
      <c r="L802" s="317">
        <v>0</v>
      </c>
      <c r="M802" s="317"/>
      <c r="N802" s="318">
        <f>ROUND(L802*K802,2)</f>
        <v>0</v>
      </c>
      <c r="O802" s="318"/>
      <c r="P802" s="318"/>
      <c r="Q802" s="318"/>
      <c r="R802" s="130"/>
      <c r="T802" s="207" t="s">
        <v>5</v>
      </c>
      <c r="U802" s="208" t="s">
        <v>40</v>
      </c>
      <c r="V802" s="128"/>
      <c r="W802" s="209">
        <f>V802*K802</f>
        <v>0</v>
      </c>
      <c r="X802" s="209">
        <v>0</v>
      </c>
      <c r="Y802" s="209">
        <f>X802*K802</f>
        <v>0</v>
      </c>
      <c r="Z802" s="209">
        <v>0</v>
      </c>
      <c r="AA802" s="210">
        <f>Z802*K802</f>
        <v>0</v>
      </c>
      <c r="AR802" s="117" t="s">
        <v>165</v>
      </c>
      <c r="AT802" s="117" t="s">
        <v>161</v>
      </c>
      <c r="AU802" s="117" t="s">
        <v>114</v>
      </c>
      <c r="AY802" s="117" t="s">
        <v>160</v>
      </c>
      <c r="BE802" s="174">
        <f>IF(U802="základní",N802,0)</f>
        <v>0</v>
      </c>
      <c r="BF802" s="174">
        <f>IF(U802="snížená",N802,0)</f>
        <v>0</v>
      </c>
      <c r="BG802" s="174">
        <f>IF(U802="zákl. přenesená",N802,0)</f>
        <v>0</v>
      </c>
      <c r="BH802" s="174">
        <f>IF(U802="sníž. přenesená",N802,0)</f>
        <v>0</v>
      </c>
      <c r="BI802" s="174">
        <f>IF(U802="nulová",N802,0)</f>
        <v>0</v>
      </c>
      <c r="BJ802" s="117" t="s">
        <v>83</v>
      </c>
      <c r="BK802" s="174">
        <f>ROUND(L802*K802,2)</f>
        <v>0</v>
      </c>
      <c r="BL802" s="117" t="s">
        <v>165</v>
      </c>
      <c r="BM802" s="117" t="s">
        <v>1455</v>
      </c>
    </row>
    <row r="803" spans="2:51" s="216" customFormat="1" ht="20.5" customHeight="1">
      <c r="B803" s="211"/>
      <c r="C803" s="388"/>
      <c r="D803" s="388"/>
      <c r="E803" s="389" t="s">
        <v>5</v>
      </c>
      <c r="F803" s="390" t="s">
        <v>1302</v>
      </c>
      <c r="G803" s="391"/>
      <c r="H803" s="391"/>
      <c r="I803" s="391"/>
      <c r="J803" s="388"/>
      <c r="K803" s="392" t="s">
        <v>5</v>
      </c>
      <c r="L803" s="212"/>
      <c r="M803" s="212"/>
      <c r="N803" s="212"/>
      <c r="O803" s="212"/>
      <c r="P803" s="212"/>
      <c r="Q803" s="212"/>
      <c r="R803" s="215"/>
      <c r="T803" s="217"/>
      <c r="U803" s="212"/>
      <c r="V803" s="212"/>
      <c r="W803" s="212"/>
      <c r="X803" s="212"/>
      <c r="Y803" s="212"/>
      <c r="Z803" s="212"/>
      <c r="AA803" s="218"/>
      <c r="AT803" s="219" t="s">
        <v>168</v>
      </c>
      <c r="AU803" s="219" t="s">
        <v>114</v>
      </c>
      <c r="AV803" s="216" t="s">
        <v>83</v>
      </c>
      <c r="AW803" s="216" t="s">
        <v>33</v>
      </c>
      <c r="AX803" s="216" t="s">
        <v>75</v>
      </c>
      <c r="AY803" s="219" t="s">
        <v>160</v>
      </c>
    </row>
    <row r="804" spans="2:51" s="216" customFormat="1" ht="20.5" customHeight="1">
      <c r="B804" s="211"/>
      <c r="C804" s="388"/>
      <c r="D804" s="388"/>
      <c r="E804" s="389" t="s">
        <v>5</v>
      </c>
      <c r="F804" s="393" t="s">
        <v>886</v>
      </c>
      <c r="G804" s="394"/>
      <c r="H804" s="394"/>
      <c r="I804" s="394"/>
      <c r="J804" s="388"/>
      <c r="K804" s="392" t="s">
        <v>5</v>
      </c>
      <c r="L804" s="212"/>
      <c r="M804" s="212"/>
      <c r="N804" s="212"/>
      <c r="O804" s="212"/>
      <c r="P804" s="212"/>
      <c r="Q804" s="212"/>
      <c r="R804" s="215"/>
      <c r="T804" s="217"/>
      <c r="U804" s="212"/>
      <c r="V804" s="212"/>
      <c r="W804" s="212"/>
      <c r="X804" s="212"/>
      <c r="Y804" s="212"/>
      <c r="Z804" s="212"/>
      <c r="AA804" s="218"/>
      <c r="AT804" s="219" t="s">
        <v>168</v>
      </c>
      <c r="AU804" s="219" t="s">
        <v>114</v>
      </c>
      <c r="AV804" s="216" t="s">
        <v>83</v>
      </c>
      <c r="AW804" s="216" t="s">
        <v>33</v>
      </c>
      <c r="AX804" s="216" t="s">
        <v>75</v>
      </c>
      <c r="AY804" s="219" t="s">
        <v>160</v>
      </c>
    </row>
    <row r="805" spans="2:51" s="225" customFormat="1" ht="20.5" customHeight="1">
      <c r="B805" s="220"/>
      <c r="C805" s="395"/>
      <c r="D805" s="395"/>
      <c r="E805" s="396" t="s">
        <v>5</v>
      </c>
      <c r="F805" s="397" t="s">
        <v>1456</v>
      </c>
      <c r="G805" s="398"/>
      <c r="H805" s="398"/>
      <c r="I805" s="398"/>
      <c r="J805" s="395"/>
      <c r="K805" s="399">
        <v>2.8</v>
      </c>
      <c r="L805" s="221"/>
      <c r="M805" s="221"/>
      <c r="N805" s="221"/>
      <c r="O805" s="221"/>
      <c r="P805" s="221"/>
      <c r="Q805" s="221"/>
      <c r="R805" s="224"/>
      <c r="T805" s="226"/>
      <c r="U805" s="221"/>
      <c r="V805" s="221"/>
      <c r="W805" s="221"/>
      <c r="X805" s="221"/>
      <c r="Y805" s="221"/>
      <c r="Z805" s="221"/>
      <c r="AA805" s="227"/>
      <c r="AT805" s="228" t="s">
        <v>168</v>
      </c>
      <c r="AU805" s="228" t="s">
        <v>114</v>
      </c>
      <c r="AV805" s="225" t="s">
        <v>114</v>
      </c>
      <c r="AW805" s="225" t="s">
        <v>33</v>
      </c>
      <c r="AX805" s="225" t="s">
        <v>75</v>
      </c>
      <c r="AY805" s="228" t="s">
        <v>160</v>
      </c>
    </row>
    <row r="806" spans="2:51" s="225" customFormat="1" ht="20.5" customHeight="1">
      <c r="B806" s="220"/>
      <c r="C806" s="395"/>
      <c r="D806" s="395"/>
      <c r="E806" s="396" t="s">
        <v>5</v>
      </c>
      <c r="F806" s="397" t="s">
        <v>1077</v>
      </c>
      <c r="G806" s="398"/>
      <c r="H806" s="398"/>
      <c r="I806" s="398"/>
      <c r="J806" s="395"/>
      <c r="K806" s="399">
        <v>2.15</v>
      </c>
      <c r="L806" s="221"/>
      <c r="M806" s="221"/>
      <c r="N806" s="221"/>
      <c r="O806" s="221"/>
      <c r="P806" s="221"/>
      <c r="Q806" s="221"/>
      <c r="R806" s="224"/>
      <c r="T806" s="226"/>
      <c r="U806" s="221"/>
      <c r="V806" s="221"/>
      <c r="W806" s="221"/>
      <c r="X806" s="221"/>
      <c r="Y806" s="221"/>
      <c r="Z806" s="221"/>
      <c r="AA806" s="227"/>
      <c r="AT806" s="228" t="s">
        <v>168</v>
      </c>
      <c r="AU806" s="228" t="s">
        <v>114</v>
      </c>
      <c r="AV806" s="225" t="s">
        <v>114</v>
      </c>
      <c r="AW806" s="225" t="s">
        <v>33</v>
      </c>
      <c r="AX806" s="225" t="s">
        <v>75</v>
      </c>
      <c r="AY806" s="228" t="s">
        <v>160</v>
      </c>
    </row>
    <row r="807" spans="2:51" s="216" customFormat="1" ht="20.5" customHeight="1">
      <c r="B807" s="211"/>
      <c r="C807" s="388"/>
      <c r="D807" s="388"/>
      <c r="E807" s="389" t="s">
        <v>5</v>
      </c>
      <c r="F807" s="393" t="s">
        <v>889</v>
      </c>
      <c r="G807" s="394"/>
      <c r="H807" s="394"/>
      <c r="I807" s="394"/>
      <c r="J807" s="388"/>
      <c r="K807" s="392" t="s">
        <v>5</v>
      </c>
      <c r="L807" s="212"/>
      <c r="M807" s="212"/>
      <c r="N807" s="212"/>
      <c r="O807" s="212"/>
      <c r="P807" s="212"/>
      <c r="Q807" s="212"/>
      <c r="R807" s="215"/>
      <c r="T807" s="217"/>
      <c r="U807" s="212"/>
      <c r="V807" s="212"/>
      <c r="W807" s="212"/>
      <c r="X807" s="212"/>
      <c r="Y807" s="212"/>
      <c r="Z807" s="212"/>
      <c r="AA807" s="218"/>
      <c r="AT807" s="219" t="s">
        <v>168</v>
      </c>
      <c r="AU807" s="219" t="s">
        <v>114</v>
      </c>
      <c r="AV807" s="216" t="s">
        <v>83</v>
      </c>
      <c r="AW807" s="216" t="s">
        <v>33</v>
      </c>
      <c r="AX807" s="216" t="s">
        <v>75</v>
      </c>
      <c r="AY807" s="219" t="s">
        <v>160</v>
      </c>
    </row>
    <row r="808" spans="2:51" s="225" customFormat="1" ht="20.5" customHeight="1">
      <c r="B808" s="220"/>
      <c r="C808" s="395"/>
      <c r="D808" s="395"/>
      <c r="E808" s="396" t="s">
        <v>5</v>
      </c>
      <c r="F808" s="397" t="s">
        <v>1078</v>
      </c>
      <c r="G808" s="398"/>
      <c r="H808" s="398"/>
      <c r="I808" s="398"/>
      <c r="J808" s="395"/>
      <c r="K808" s="399">
        <v>2.8</v>
      </c>
      <c r="L808" s="221"/>
      <c r="M808" s="221"/>
      <c r="N808" s="221"/>
      <c r="O808" s="221"/>
      <c r="P808" s="221"/>
      <c r="Q808" s="221"/>
      <c r="R808" s="224"/>
      <c r="T808" s="226"/>
      <c r="U808" s="221"/>
      <c r="V808" s="221"/>
      <c r="W808" s="221"/>
      <c r="X808" s="221"/>
      <c r="Y808" s="221"/>
      <c r="Z808" s="221"/>
      <c r="AA808" s="227"/>
      <c r="AT808" s="228" t="s">
        <v>168</v>
      </c>
      <c r="AU808" s="228" t="s">
        <v>114</v>
      </c>
      <c r="AV808" s="225" t="s">
        <v>114</v>
      </c>
      <c r="AW808" s="225" t="s">
        <v>33</v>
      </c>
      <c r="AX808" s="225" t="s">
        <v>75</v>
      </c>
      <c r="AY808" s="228" t="s">
        <v>160</v>
      </c>
    </row>
    <row r="809" spans="2:51" s="234" customFormat="1" ht="20.5" customHeight="1">
      <c r="B809" s="229"/>
      <c r="C809" s="400"/>
      <c r="D809" s="400"/>
      <c r="E809" s="401" t="s">
        <v>5</v>
      </c>
      <c r="F809" s="402" t="s">
        <v>170</v>
      </c>
      <c r="G809" s="403"/>
      <c r="H809" s="403"/>
      <c r="I809" s="403"/>
      <c r="J809" s="400"/>
      <c r="K809" s="404">
        <v>7.75</v>
      </c>
      <c r="L809" s="230"/>
      <c r="M809" s="230"/>
      <c r="N809" s="230"/>
      <c r="O809" s="230"/>
      <c r="P809" s="230"/>
      <c r="Q809" s="230"/>
      <c r="R809" s="233"/>
      <c r="T809" s="235"/>
      <c r="U809" s="230"/>
      <c r="V809" s="230"/>
      <c r="W809" s="230"/>
      <c r="X809" s="230"/>
      <c r="Y809" s="230"/>
      <c r="Z809" s="230"/>
      <c r="AA809" s="236"/>
      <c r="AT809" s="237" t="s">
        <v>168</v>
      </c>
      <c r="AU809" s="237" t="s">
        <v>114</v>
      </c>
      <c r="AV809" s="234" t="s">
        <v>165</v>
      </c>
      <c r="AW809" s="234" t="s">
        <v>33</v>
      </c>
      <c r="AX809" s="234" t="s">
        <v>83</v>
      </c>
      <c r="AY809" s="237" t="s">
        <v>160</v>
      </c>
    </row>
    <row r="810" spans="2:63" s="195" customFormat="1" ht="29.85" customHeight="1">
      <c r="B810" s="191"/>
      <c r="C810" s="417"/>
      <c r="D810" s="418" t="s">
        <v>599</v>
      </c>
      <c r="E810" s="418"/>
      <c r="F810" s="418"/>
      <c r="G810" s="418"/>
      <c r="H810" s="418"/>
      <c r="I810" s="418"/>
      <c r="J810" s="418"/>
      <c r="K810" s="418"/>
      <c r="L810" s="202"/>
      <c r="M810" s="202"/>
      <c r="N810" s="313">
        <f>BK810</f>
        <v>0</v>
      </c>
      <c r="O810" s="314"/>
      <c r="P810" s="314"/>
      <c r="Q810" s="314"/>
      <c r="R810" s="194"/>
      <c r="T810" s="196"/>
      <c r="U810" s="192"/>
      <c r="V810" s="192"/>
      <c r="W810" s="197">
        <f>W811</f>
        <v>0</v>
      </c>
      <c r="X810" s="192"/>
      <c r="Y810" s="197">
        <f>Y811</f>
        <v>0</v>
      </c>
      <c r="Z810" s="192"/>
      <c r="AA810" s="198">
        <f>AA811</f>
        <v>0</v>
      </c>
      <c r="AR810" s="199" t="s">
        <v>83</v>
      </c>
      <c r="AT810" s="200" t="s">
        <v>74</v>
      </c>
      <c r="AU810" s="200" t="s">
        <v>83</v>
      </c>
      <c r="AY810" s="199" t="s">
        <v>160</v>
      </c>
      <c r="BK810" s="201">
        <f>BK811</f>
        <v>0</v>
      </c>
    </row>
    <row r="811" spans="2:65" s="126" customFormat="1" ht="28.95" customHeight="1">
      <c r="B811" s="127"/>
      <c r="C811" s="383" t="s">
        <v>474</v>
      </c>
      <c r="D811" s="383" t="s">
        <v>161</v>
      </c>
      <c r="E811" s="384" t="s">
        <v>1094</v>
      </c>
      <c r="F811" s="385" t="s">
        <v>1095</v>
      </c>
      <c r="G811" s="385"/>
      <c r="H811" s="385"/>
      <c r="I811" s="385"/>
      <c r="J811" s="386" t="s">
        <v>240</v>
      </c>
      <c r="K811" s="387">
        <v>1101.285</v>
      </c>
      <c r="L811" s="317">
        <v>0</v>
      </c>
      <c r="M811" s="317"/>
      <c r="N811" s="318">
        <f>ROUND(L811*K811,2)</f>
        <v>0</v>
      </c>
      <c r="O811" s="318"/>
      <c r="P811" s="318"/>
      <c r="Q811" s="318"/>
      <c r="R811" s="130"/>
      <c r="T811" s="207" t="s">
        <v>5</v>
      </c>
      <c r="U811" s="208" t="s">
        <v>40</v>
      </c>
      <c r="V811" s="128"/>
      <c r="W811" s="209">
        <f>V811*K811</f>
        <v>0</v>
      </c>
      <c r="X811" s="209">
        <v>0</v>
      </c>
      <c r="Y811" s="209">
        <f>X811*K811</f>
        <v>0</v>
      </c>
      <c r="Z811" s="209">
        <v>0</v>
      </c>
      <c r="AA811" s="210">
        <f>Z811*K811</f>
        <v>0</v>
      </c>
      <c r="AR811" s="117" t="s">
        <v>165</v>
      </c>
      <c r="AT811" s="117" t="s">
        <v>161</v>
      </c>
      <c r="AU811" s="117" t="s">
        <v>114</v>
      </c>
      <c r="AY811" s="117" t="s">
        <v>160</v>
      </c>
      <c r="BE811" s="174">
        <f>IF(U811="základní",N811,0)</f>
        <v>0</v>
      </c>
      <c r="BF811" s="174">
        <f>IF(U811="snížená",N811,0)</f>
        <v>0</v>
      </c>
      <c r="BG811" s="174">
        <f>IF(U811="zákl. přenesená",N811,0)</f>
        <v>0</v>
      </c>
      <c r="BH811" s="174">
        <f>IF(U811="sníž. přenesená",N811,0)</f>
        <v>0</v>
      </c>
      <c r="BI811" s="174">
        <f>IF(U811="nulová",N811,0)</f>
        <v>0</v>
      </c>
      <c r="BJ811" s="117" t="s">
        <v>83</v>
      </c>
      <c r="BK811" s="174">
        <f>ROUND(L811*K811,2)</f>
        <v>0</v>
      </c>
      <c r="BL811" s="117" t="s">
        <v>165</v>
      </c>
      <c r="BM811" s="117" t="s">
        <v>1457</v>
      </c>
    </row>
    <row r="812" spans="2:63" s="195" customFormat="1" ht="37.4" customHeight="1">
      <c r="B812" s="191"/>
      <c r="C812" s="417"/>
      <c r="D812" s="419" t="s">
        <v>600</v>
      </c>
      <c r="E812" s="419"/>
      <c r="F812" s="419"/>
      <c r="G812" s="419"/>
      <c r="H812" s="419"/>
      <c r="I812" s="419"/>
      <c r="J812" s="419"/>
      <c r="K812" s="419"/>
      <c r="L812" s="193"/>
      <c r="M812" s="193"/>
      <c r="N812" s="378">
        <f>BK812</f>
        <v>0</v>
      </c>
      <c r="O812" s="379"/>
      <c r="P812" s="379"/>
      <c r="Q812" s="379"/>
      <c r="R812" s="194"/>
      <c r="T812" s="196"/>
      <c r="U812" s="192"/>
      <c r="V812" s="192"/>
      <c r="W812" s="197">
        <f>W813</f>
        <v>0</v>
      </c>
      <c r="X812" s="192"/>
      <c r="Y812" s="197">
        <f>Y813</f>
        <v>0.4788105</v>
      </c>
      <c r="Z812" s="192"/>
      <c r="AA812" s="198">
        <f>AA813</f>
        <v>0</v>
      </c>
      <c r="AR812" s="199" t="s">
        <v>175</v>
      </c>
      <c r="AT812" s="200" t="s">
        <v>74</v>
      </c>
      <c r="AU812" s="200" t="s">
        <v>75</v>
      </c>
      <c r="AY812" s="199" t="s">
        <v>160</v>
      </c>
      <c r="BK812" s="201">
        <f>BK813</f>
        <v>0</v>
      </c>
    </row>
    <row r="813" spans="2:63" s="195" customFormat="1" ht="19.85" customHeight="1">
      <c r="B813" s="191"/>
      <c r="C813" s="417"/>
      <c r="D813" s="418" t="s">
        <v>601</v>
      </c>
      <c r="E813" s="418"/>
      <c r="F813" s="418"/>
      <c r="G813" s="418"/>
      <c r="H813" s="418"/>
      <c r="I813" s="418"/>
      <c r="J813" s="418"/>
      <c r="K813" s="418"/>
      <c r="L813" s="202"/>
      <c r="M813" s="202"/>
      <c r="N813" s="313">
        <f>BK813</f>
        <v>0</v>
      </c>
      <c r="O813" s="314"/>
      <c r="P813" s="314"/>
      <c r="Q813" s="314"/>
      <c r="R813" s="194"/>
      <c r="T813" s="196"/>
      <c r="U813" s="192"/>
      <c r="V813" s="192"/>
      <c r="W813" s="197">
        <f>SUM(W814:W832)</f>
        <v>0</v>
      </c>
      <c r="X813" s="192"/>
      <c r="Y813" s="197">
        <f>SUM(Y814:Y832)</f>
        <v>0.4788105</v>
      </c>
      <c r="Z813" s="192"/>
      <c r="AA813" s="198">
        <f>SUM(AA814:AA832)</f>
        <v>0</v>
      </c>
      <c r="AR813" s="199" t="s">
        <v>175</v>
      </c>
      <c r="AT813" s="200" t="s">
        <v>74</v>
      </c>
      <c r="AU813" s="200" t="s">
        <v>83</v>
      </c>
      <c r="AY813" s="199" t="s">
        <v>160</v>
      </c>
      <c r="BK813" s="201">
        <f>SUM(BK814:BK832)</f>
        <v>0</v>
      </c>
    </row>
    <row r="814" spans="2:65" s="126" customFormat="1" ht="28.95" customHeight="1">
      <c r="B814" s="127"/>
      <c r="C814" s="383" t="s">
        <v>1106</v>
      </c>
      <c r="D814" s="383" t="s">
        <v>161</v>
      </c>
      <c r="E814" s="384" t="s">
        <v>1097</v>
      </c>
      <c r="F814" s="385" t="s">
        <v>1098</v>
      </c>
      <c r="G814" s="385"/>
      <c r="H814" s="385"/>
      <c r="I814" s="385"/>
      <c r="J814" s="386" t="s">
        <v>178</v>
      </c>
      <c r="K814" s="387">
        <v>7.75</v>
      </c>
      <c r="L814" s="317">
        <v>0</v>
      </c>
      <c r="M814" s="317"/>
      <c r="N814" s="318">
        <f>ROUND(L814*K814,2)</f>
        <v>0</v>
      </c>
      <c r="O814" s="318"/>
      <c r="P814" s="318"/>
      <c r="Q814" s="318"/>
      <c r="R814" s="130"/>
      <c r="T814" s="207" t="s">
        <v>5</v>
      </c>
      <c r="U814" s="208" t="s">
        <v>40</v>
      </c>
      <c r="V814" s="128"/>
      <c r="W814" s="209">
        <f>V814*K814</f>
        <v>0</v>
      </c>
      <c r="X814" s="209">
        <v>0.01835</v>
      </c>
      <c r="Y814" s="209">
        <f>X814*K814</f>
        <v>0.14221250000000002</v>
      </c>
      <c r="Z814" s="209">
        <v>0</v>
      </c>
      <c r="AA814" s="210">
        <f>Z814*K814</f>
        <v>0</v>
      </c>
      <c r="AR814" s="117" t="s">
        <v>510</v>
      </c>
      <c r="AT814" s="117" t="s">
        <v>161</v>
      </c>
      <c r="AU814" s="117" t="s">
        <v>114</v>
      </c>
      <c r="AY814" s="117" t="s">
        <v>160</v>
      </c>
      <c r="BE814" s="174">
        <f>IF(U814="základní",N814,0)</f>
        <v>0</v>
      </c>
      <c r="BF814" s="174">
        <f>IF(U814="snížená",N814,0)</f>
        <v>0</v>
      </c>
      <c r="BG814" s="174">
        <f>IF(U814="zákl. přenesená",N814,0)</f>
        <v>0</v>
      </c>
      <c r="BH814" s="174">
        <f>IF(U814="sníž. přenesená",N814,0)</f>
        <v>0</v>
      </c>
      <c r="BI814" s="174">
        <f>IF(U814="nulová",N814,0)</f>
        <v>0</v>
      </c>
      <c r="BJ814" s="117" t="s">
        <v>83</v>
      </c>
      <c r="BK814" s="174">
        <f>ROUND(L814*K814,2)</f>
        <v>0</v>
      </c>
      <c r="BL814" s="117" t="s">
        <v>510</v>
      </c>
      <c r="BM814" s="117" t="s">
        <v>1458</v>
      </c>
    </row>
    <row r="815" spans="2:51" s="216" customFormat="1" ht="20.5" customHeight="1">
      <c r="B815" s="211"/>
      <c r="C815" s="388"/>
      <c r="D815" s="388"/>
      <c r="E815" s="389" t="s">
        <v>5</v>
      </c>
      <c r="F815" s="390" t="s">
        <v>1302</v>
      </c>
      <c r="G815" s="391"/>
      <c r="H815" s="391"/>
      <c r="I815" s="391"/>
      <c r="J815" s="388"/>
      <c r="K815" s="392" t="s">
        <v>5</v>
      </c>
      <c r="L815" s="212"/>
      <c r="M815" s="212"/>
      <c r="N815" s="212"/>
      <c r="O815" s="212"/>
      <c r="P815" s="212"/>
      <c r="Q815" s="212"/>
      <c r="R815" s="215"/>
      <c r="T815" s="217"/>
      <c r="U815" s="212"/>
      <c r="V815" s="212"/>
      <c r="W815" s="212"/>
      <c r="X815" s="212"/>
      <c r="Y815" s="212"/>
      <c r="Z815" s="212"/>
      <c r="AA815" s="218"/>
      <c r="AT815" s="219" t="s">
        <v>168</v>
      </c>
      <c r="AU815" s="219" t="s">
        <v>114</v>
      </c>
      <c r="AV815" s="216" t="s">
        <v>83</v>
      </c>
      <c r="AW815" s="216" t="s">
        <v>33</v>
      </c>
      <c r="AX815" s="216" t="s">
        <v>75</v>
      </c>
      <c r="AY815" s="219" t="s">
        <v>160</v>
      </c>
    </row>
    <row r="816" spans="2:51" s="216" customFormat="1" ht="20.5" customHeight="1">
      <c r="B816" s="211"/>
      <c r="C816" s="388"/>
      <c r="D816" s="388"/>
      <c r="E816" s="389" t="s">
        <v>5</v>
      </c>
      <c r="F816" s="393" t="s">
        <v>886</v>
      </c>
      <c r="G816" s="394"/>
      <c r="H816" s="394"/>
      <c r="I816" s="394"/>
      <c r="J816" s="388"/>
      <c r="K816" s="392" t="s">
        <v>5</v>
      </c>
      <c r="L816" s="212"/>
      <c r="M816" s="212"/>
      <c r="N816" s="212"/>
      <c r="O816" s="212"/>
      <c r="P816" s="212"/>
      <c r="Q816" s="212"/>
      <c r="R816" s="215"/>
      <c r="T816" s="217"/>
      <c r="U816" s="212"/>
      <c r="V816" s="212"/>
      <c r="W816" s="212"/>
      <c r="X816" s="212"/>
      <c r="Y816" s="212"/>
      <c r="Z816" s="212"/>
      <c r="AA816" s="218"/>
      <c r="AT816" s="219" t="s">
        <v>168</v>
      </c>
      <c r="AU816" s="219" t="s">
        <v>114</v>
      </c>
      <c r="AV816" s="216" t="s">
        <v>83</v>
      </c>
      <c r="AW816" s="216" t="s">
        <v>33</v>
      </c>
      <c r="AX816" s="216" t="s">
        <v>75</v>
      </c>
      <c r="AY816" s="219" t="s">
        <v>160</v>
      </c>
    </row>
    <row r="817" spans="2:51" s="225" customFormat="1" ht="20.5" customHeight="1">
      <c r="B817" s="220"/>
      <c r="C817" s="395"/>
      <c r="D817" s="395"/>
      <c r="E817" s="396" t="s">
        <v>5</v>
      </c>
      <c r="F817" s="397" t="s">
        <v>1456</v>
      </c>
      <c r="G817" s="398"/>
      <c r="H817" s="398"/>
      <c r="I817" s="398"/>
      <c r="J817" s="395"/>
      <c r="K817" s="399">
        <v>2.8</v>
      </c>
      <c r="L817" s="221"/>
      <c r="M817" s="221"/>
      <c r="N817" s="221"/>
      <c r="O817" s="221"/>
      <c r="P817" s="221"/>
      <c r="Q817" s="221"/>
      <c r="R817" s="224"/>
      <c r="T817" s="226"/>
      <c r="U817" s="221"/>
      <c r="V817" s="221"/>
      <c r="W817" s="221"/>
      <c r="X817" s="221"/>
      <c r="Y817" s="221"/>
      <c r="Z817" s="221"/>
      <c r="AA817" s="227"/>
      <c r="AT817" s="228" t="s">
        <v>168</v>
      </c>
      <c r="AU817" s="228" t="s">
        <v>114</v>
      </c>
      <c r="AV817" s="225" t="s">
        <v>114</v>
      </c>
      <c r="AW817" s="225" t="s">
        <v>33</v>
      </c>
      <c r="AX817" s="225" t="s">
        <v>75</v>
      </c>
      <c r="AY817" s="228" t="s">
        <v>160</v>
      </c>
    </row>
    <row r="818" spans="2:51" s="225" customFormat="1" ht="20.5" customHeight="1">
      <c r="B818" s="220"/>
      <c r="C818" s="395"/>
      <c r="D818" s="395"/>
      <c r="E818" s="396" t="s">
        <v>5</v>
      </c>
      <c r="F818" s="397" t="s">
        <v>1077</v>
      </c>
      <c r="G818" s="398"/>
      <c r="H818" s="398"/>
      <c r="I818" s="398"/>
      <c r="J818" s="395"/>
      <c r="K818" s="399">
        <v>2.15</v>
      </c>
      <c r="L818" s="221"/>
      <c r="M818" s="221"/>
      <c r="N818" s="221"/>
      <c r="O818" s="221"/>
      <c r="P818" s="221"/>
      <c r="Q818" s="221"/>
      <c r="R818" s="224"/>
      <c r="T818" s="226"/>
      <c r="U818" s="221"/>
      <c r="V818" s="221"/>
      <c r="W818" s="221"/>
      <c r="X818" s="221"/>
      <c r="Y818" s="221"/>
      <c r="Z818" s="221"/>
      <c r="AA818" s="227"/>
      <c r="AT818" s="228" t="s">
        <v>168</v>
      </c>
      <c r="AU818" s="228" t="s">
        <v>114</v>
      </c>
      <c r="AV818" s="225" t="s">
        <v>114</v>
      </c>
      <c r="AW818" s="225" t="s">
        <v>33</v>
      </c>
      <c r="AX818" s="225" t="s">
        <v>75</v>
      </c>
      <c r="AY818" s="228" t="s">
        <v>160</v>
      </c>
    </row>
    <row r="819" spans="2:51" s="216" customFormat="1" ht="20.5" customHeight="1">
      <c r="B819" s="211"/>
      <c r="C819" s="388"/>
      <c r="D819" s="388"/>
      <c r="E819" s="389" t="s">
        <v>5</v>
      </c>
      <c r="F819" s="393" t="s">
        <v>889</v>
      </c>
      <c r="G819" s="394"/>
      <c r="H819" s="394"/>
      <c r="I819" s="394"/>
      <c r="J819" s="388"/>
      <c r="K819" s="392" t="s">
        <v>5</v>
      </c>
      <c r="L819" s="212"/>
      <c r="M819" s="212"/>
      <c r="N819" s="212"/>
      <c r="O819" s="212"/>
      <c r="P819" s="212"/>
      <c r="Q819" s="212"/>
      <c r="R819" s="215"/>
      <c r="T819" s="217"/>
      <c r="U819" s="212"/>
      <c r="V819" s="212"/>
      <c r="W819" s="212"/>
      <c r="X819" s="212"/>
      <c r="Y819" s="212"/>
      <c r="Z819" s="212"/>
      <c r="AA819" s="218"/>
      <c r="AT819" s="219" t="s">
        <v>168</v>
      </c>
      <c r="AU819" s="219" t="s">
        <v>114</v>
      </c>
      <c r="AV819" s="216" t="s">
        <v>83</v>
      </c>
      <c r="AW819" s="216" t="s">
        <v>33</v>
      </c>
      <c r="AX819" s="216" t="s">
        <v>75</v>
      </c>
      <c r="AY819" s="219" t="s">
        <v>160</v>
      </c>
    </row>
    <row r="820" spans="2:51" s="225" customFormat="1" ht="20.5" customHeight="1">
      <c r="B820" s="220"/>
      <c r="C820" s="395"/>
      <c r="D820" s="395"/>
      <c r="E820" s="396" t="s">
        <v>5</v>
      </c>
      <c r="F820" s="397" t="s">
        <v>1078</v>
      </c>
      <c r="G820" s="398"/>
      <c r="H820" s="398"/>
      <c r="I820" s="398"/>
      <c r="J820" s="395"/>
      <c r="K820" s="399">
        <v>2.8</v>
      </c>
      <c r="L820" s="221"/>
      <c r="M820" s="221"/>
      <c r="N820" s="221"/>
      <c r="O820" s="221"/>
      <c r="P820" s="221"/>
      <c r="Q820" s="221"/>
      <c r="R820" s="224"/>
      <c r="T820" s="226"/>
      <c r="U820" s="221"/>
      <c r="V820" s="221"/>
      <c r="W820" s="221"/>
      <c r="X820" s="221"/>
      <c r="Y820" s="221"/>
      <c r="Z820" s="221"/>
      <c r="AA820" s="227"/>
      <c r="AT820" s="228" t="s">
        <v>168</v>
      </c>
      <c r="AU820" s="228" t="s">
        <v>114</v>
      </c>
      <c r="AV820" s="225" t="s">
        <v>114</v>
      </c>
      <c r="AW820" s="225" t="s">
        <v>33</v>
      </c>
      <c r="AX820" s="225" t="s">
        <v>75</v>
      </c>
      <c r="AY820" s="228" t="s">
        <v>160</v>
      </c>
    </row>
    <row r="821" spans="2:51" s="234" customFormat="1" ht="20.5" customHeight="1">
      <c r="B821" s="229"/>
      <c r="C821" s="400"/>
      <c r="D821" s="400"/>
      <c r="E821" s="401" t="s">
        <v>5</v>
      </c>
      <c r="F821" s="402" t="s">
        <v>170</v>
      </c>
      <c r="G821" s="403"/>
      <c r="H821" s="403"/>
      <c r="I821" s="403"/>
      <c r="J821" s="400"/>
      <c r="K821" s="404">
        <v>7.75</v>
      </c>
      <c r="L821" s="230"/>
      <c r="M821" s="230"/>
      <c r="N821" s="230"/>
      <c r="O821" s="230"/>
      <c r="P821" s="230"/>
      <c r="Q821" s="230"/>
      <c r="R821" s="233"/>
      <c r="T821" s="235"/>
      <c r="U821" s="230"/>
      <c r="V821" s="230"/>
      <c r="W821" s="230"/>
      <c r="X821" s="230"/>
      <c r="Y821" s="230"/>
      <c r="Z821" s="230"/>
      <c r="AA821" s="236"/>
      <c r="AT821" s="237" t="s">
        <v>168</v>
      </c>
      <c r="AU821" s="237" t="s">
        <v>114</v>
      </c>
      <c r="AV821" s="234" t="s">
        <v>165</v>
      </c>
      <c r="AW821" s="234" t="s">
        <v>33</v>
      </c>
      <c r="AX821" s="234" t="s">
        <v>83</v>
      </c>
      <c r="AY821" s="237" t="s">
        <v>160</v>
      </c>
    </row>
    <row r="822" spans="2:65" s="126" customFormat="1" ht="28.95" customHeight="1">
      <c r="B822" s="127"/>
      <c r="C822" s="412" t="s">
        <v>1459</v>
      </c>
      <c r="D822" s="412" t="s">
        <v>237</v>
      </c>
      <c r="E822" s="413" t="s">
        <v>1100</v>
      </c>
      <c r="F822" s="414" t="s">
        <v>1101</v>
      </c>
      <c r="G822" s="414"/>
      <c r="H822" s="414"/>
      <c r="I822" s="414"/>
      <c r="J822" s="415" t="s">
        <v>363</v>
      </c>
      <c r="K822" s="416">
        <v>7.828</v>
      </c>
      <c r="L822" s="323">
        <v>0</v>
      </c>
      <c r="M822" s="323"/>
      <c r="N822" s="324">
        <f>ROUND(L822*K822,2)</f>
        <v>0</v>
      </c>
      <c r="O822" s="318"/>
      <c r="P822" s="318"/>
      <c r="Q822" s="318"/>
      <c r="R822" s="130"/>
      <c r="T822" s="207" t="s">
        <v>5</v>
      </c>
      <c r="U822" s="208" t="s">
        <v>40</v>
      </c>
      <c r="V822" s="128"/>
      <c r="W822" s="209">
        <f>V822*K822</f>
        <v>0</v>
      </c>
      <c r="X822" s="209">
        <v>0.031</v>
      </c>
      <c r="Y822" s="209">
        <f>X822*K822</f>
        <v>0.242668</v>
      </c>
      <c r="Z822" s="209">
        <v>0</v>
      </c>
      <c r="AA822" s="210">
        <f>Z822*K822</f>
        <v>0</v>
      </c>
      <c r="AR822" s="117" t="s">
        <v>213</v>
      </c>
      <c r="AT822" s="117" t="s">
        <v>237</v>
      </c>
      <c r="AU822" s="117" t="s">
        <v>114</v>
      </c>
      <c r="AY822" s="117" t="s">
        <v>160</v>
      </c>
      <c r="BE822" s="174">
        <f>IF(U822="základní",N822,0)</f>
        <v>0</v>
      </c>
      <c r="BF822" s="174">
        <f>IF(U822="snížená",N822,0)</f>
        <v>0</v>
      </c>
      <c r="BG822" s="174">
        <f>IF(U822="zákl. přenesená",N822,0)</f>
        <v>0</v>
      </c>
      <c r="BH822" s="174">
        <f>IF(U822="sníž. přenesená",N822,0)</f>
        <v>0</v>
      </c>
      <c r="BI822" s="174">
        <f>IF(U822="nulová",N822,0)</f>
        <v>0</v>
      </c>
      <c r="BJ822" s="117" t="s">
        <v>83</v>
      </c>
      <c r="BK822" s="174">
        <f>ROUND(L822*K822,2)</f>
        <v>0</v>
      </c>
      <c r="BL822" s="117" t="s">
        <v>165</v>
      </c>
      <c r="BM822" s="117" t="s">
        <v>1460</v>
      </c>
    </row>
    <row r="823" spans="2:51" s="216" customFormat="1" ht="20.5" customHeight="1">
      <c r="B823" s="211"/>
      <c r="C823" s="388"/>
      <c r="D823" s="388"/>
      <c r="E823" s="389" t="s">
        <v>5</v>
      </c>
      <c r="F823" s="390" t="s">
        <v>1302</v>
      </c>
      <c r="G823" s="391"/>
      <c r="H823" s="391"/>
      <c r="I823" s="391"/>
      <c r="J823" s="388"/>
      <c r="K823" s="392" t="s">
        <v>5</v>
      </c>
      <c r="L823" s="212"/>
      <c r="M823" s="212"/>
      <c r="N823" s="212"/>
      <c r="O823" s="212"/>
      <c r="P823" s="212"/>
      <c r="Q823" s="212"/>
      <c r="R823" s="215"/>
      <c r="T823" s="217"/>
      <c r="U823" s="212"/>
      <c r="V823" s="212"/>
      <c r="W823" s="212"/>
      <c r="X823" s="212"/>
      <c r="Y823" s="212"/>
      <c r="Z823" s="212"/>
      <c r="AA823" s="218"/>
      <c r="AT823" s="219" t="s">
        <v>168</v>
      </c>
      <c r="AU823" s="219" t="s">
        <v>114</v>
      </c>
      <c r="AV823" s="216" t="s">
        <v>83</v>
      </c>
      <c r="AW823" s="216" t="s">
        <v>33</v>
      </c>
      <c r="AX823" s="216" t="s">
        <v>75</v>
      </c>
      <c r="AY823" s="219" t="s">
        <v>160</v>
      </c>
    </row>
    <row r="824" spans="2:51" s="216" customFormat="1" ht="20.5" customHeight="1">
      <c r="B824" s="211"/>
      <c r="C824" s="388"/>
      <c r="D824" s="388"/>
      <c r="E824" s="389" t="s">
        <v>5</v>
      </c>
      <c r="F824" s="393" t="s">
        <v>886</v>
      </c>
      <c r="G824" s="394"/>
      <c r="H824" s="394"/>
      <c r="I824" s="394"/>
      <c r="J824" s="388"/>
      <c r="K824" s="392" t="s">
        <v>5</v>
      </c>
      <c r="L824" s="212"/>
      <c r="M824" s="212"/>
      <c r="N824" s="212"/>
      <c r="O824" s="212"/>
      <c r="P824" s="212"/>
      <c r="Q824" s="212"/>
      <c r="R824" s="215"/>
      <c r="T824" s="217"/>
      <c r="U824" s="212"/>
      <c r="V824" s="212"/>
      <c r="W824" s="212"/>
      <c r="X824" s="212"/>
      <c r="Y824" s="212"/>
      <c r="Z824" s="212"/>
      <c r="AA824" s="218"/>
      <c r="AT824" s="219" t="s">
        <v>168</v>
      </c>
      <c r="AU824" s="219" t="s">
        <v>114</v>
      </c>
      <c r="AV824" s="216" t="s">
        <v>83</v>
      </c>
      <c r="AW824" s="216" t="s">
        <v>33</v>
      </c>
      <c r="AX824" s="216" t="s">
        <v>75</v>
      </c>
      <c r="AY824" s="219" t="s">
        <v>160</v>
      </c>
    </row>
    <row r="825" spans="2:51" s="225" customFormat="1" ht="20.5" customHeight="1">
      <c r="B825" s="220"/>
      <c r="C825" s="395"/>
      <c r="D825" s="395"/>
      <c r="E825" s="396" t="s">
        <v>5</v>
      </c>
      <c r="F825" s="397" t="s">
        <v>1461</v>
      </c>
      <c r="G825" s="398"/>
      <c r="H825" s="398"/>
      <c r="I825" s="398"/>
      <c r="J825" s="395"/>
      <c r="K825" s="399">
        <v>2.828</v>
      </c>
      <c r="L825" s="221"/>
      <c r="M825" s="221"/>
      <c r="N825" s="221"/>
      <c r="O825" s="221"/>
      <c r="P825" s="221"/>
      <c r="Q825" s="221"/>
      <c r="R825" s="224"/>
      <c r="T825" s="226"/>
      <c r="U825" s="221"/>
      <c r="V825" s="221"/>
      <c r="W825" s="221"/>
      <c r="X825" s="221"/>
      <c r="Y825" s="221"/>
      <c r="Z825" s="221"/>
      <c r="AA825" s="227"/>
      <c r="AT825" s="228" t="s">
        <v>168</v>
      </c>
      <c r="AU825" s="228" t="s">
        <v>114</v>
      </c>
      <c r="AV825" s="225" t="s">
        <v>114</v>
      </c>
      <c r="AW825" s="225" t="s">
        <v>33</v>
      </c>
      <c r="AX825" s="225" t="s">
        <v>75</v>
      </c>
      <c r="AY825" s="228" t="s">
        <v>160</v>
      </c>
    </row>
    <row r="826" spans="2:51" s="225" customFormat="1" ht="20.5" customHeight="1">
      <c r="B826" s="220"/>
      <c r="C826" s="395"/>
      <c r="D826" s="395"/>
      <c r="E826" s="396" t="s">
        <v>5</v>
      </c>
      <c r="F826" s="397" t="s">
        <v>1104</v>
      </c>
      <c r="G826" s="398"/>
      <c r="H826" s="398"/>
      <c r="I826" s="398"/>
      <c r="J826" s="395"/>
      <c r="K826" s="399">
        <v>2.172</v>
      </c>
      <c r="L826" s="221"/>
      <c r="M826" s="221"/>
      <c r="N826" s="221"/>
      <c r="O826" s="221"/>
      <c r="P826" s="221"/>
      <c r="Q826" s="221"/>
      <c r="R826" s="224"/>
      <c r="T826" s="226"/>
      <c r="U826" s="221"/>
      <c r="V826" s="221"/>
      <c r="W826" s="221"/>
      <c r="X826" s="221"/>
      <c r="Y826" s="221"/>
      <c r="Z826" s="221"/>
      <c r="AA826" s="227"/>
      <c r="AT826" s="228" t="s">
        <v>168</v>
      </c>
      <c r="AU826" s="228" t="s">
        <v>114</v>
      </c>
      <c r="AV826" s="225" t="s">
        <v>114</v>
      </c>
      <c r="AW826" s="225" t="s">
        <v>33</v>
      </c>
      <c r="AX826" s="225" t="s">
        <v>75</v>
      </c>
      <c r="AY826" s="228" t="s">
        <v>160</v>
      </c>
    </row>
    <row r="827" spans="2:51" s="216" customFormat="1" ht="20.5" customHeight="1">
      <c r="B827" s="211"/>
      <c r="C827" s="388"/>
      <c r="D827" s="388"/>
      <c r="E827" s="389" t="s">
        <v>5</v>
      </c>
      <c r="F827" s="393" t="s">
        <v>889</v>
      </c>
      <c r="G827" s="394"/>
      <c r="H827" s="394"/>
      <c r="I827" s="394"/>
      <c r="J827" s="388"/>
      <c r="K827" s="392" t="s">
        <v>5</v>
      </c>
      <c r="L827" s="212"/>
      <c r="M827" s="212"/>
      <c r="N827" s="212"/>
      <c r="O827" s="212"/>
      <c r="P827" s="212"/>
      <c r="Q827" s="212"/>
      <c r="R827" s="215"/>
      <c r="T827" s="217"/>
      <c r="U827" s="212"/>
      <c r="V827" s="212"/>
      <c r="W827" s="212"/>
      <c r="X827" s="212"/>
      <c r="Y827" s="212"/>
      <c r="Z827" s="212"/>
      <c r="AA827" s="218"/>
      <c r="AT827" s="219" t="s">
        <v>168</v>
      </c>
      <c r="AU827" s="219" t="s">
        <v>114</v>
      </c>
      <c r="AV827" s="216" t="s">
        <v>83</v>
      </c>
      <c r="AW827" s="216" t="s">
        <v>33</v>
      </c>
      <c r="AX827" s="216" t="s">
        <v>75</v>
      </c>
      <c r="AY827" s="219" t="s">
        <v>160</v>
      </c>
    </row>
    <row r="828" spans="2:51" s="225" customFormat="1" ht="20.5" customHeight="1">
      <c r="B828" s="220"/>
      <c r="C828" s="395"/>
      <c r="D828" s="395"/>
      <c r="E828" s="396" t="s">
        <v>5</v>
      </c>
      <c r="F828" s="397" t="s">
        <v>1105</v>
      </c>
      <c r="G828" s="398"/>
      <c r="H828" s="398"/>
      <c r="I828" s="398"/>
      <c r="J828" s="395"/>
      <c r="K828" s="399">
        <v>2.828</v>
      </c>
      <c r="L828" s="221"/>
      <c r="M828" s="221"/>
      <c r="N828" s="221"/>
      <c r="O828" s="221"/>
      <c r="P828" s="221"/>
      <c r="Q828" s="221"/>
      <c r="R828" s="224"/>
      <c r="T828" s="226"/>
      <c r="U828" s="221"/>
      <c r="V828" s="221"/>
      <c r="W828" s="221"/>
      <c r="X828" s="221"/>
      <c r="Y828" s="221"/>
      <c r="Z828" s="221"/>
      <c r="AA828" s="227"/>
      <c r="AT828" s="228" t="s">
        <v>168</v>
      </c>
      <c r="AU828" s="228" t="s">
        <v>114</v>
      </c>
      <c r="AV828" s="225" t="s">
        <v>114</v>
      </c>
      <c r="AW828" s="225" t="s">
        <v>33</v>
      </c>
      <c r="AX828" s="225" t="s">
        <v>75</v>
      </c>
      <c r="AY828" s="228" t="s">
        <v>160</v>
      </c>
    </row>
    <row r="829" spans="2:51" s="234" customFormat="1" ht="20.5" customHeight="1">
      <c r="B829" s="229"/>
      <c r="C829" s="400"/>
      <c r="D829" s="400"/>
      <c r="E829" s="401" t="s">
        <v>5</v>
      </c>
      <c r="F829" s="402" t="s">
        <v>170</v>
      </c>
      <c r="G829" s="403"/>
      <c r="H829" s="403"/>
      <c r="I829" s="403"/>
      <c r="J829" s="400"/>
      <c r="K829" s="404">
        <v>7.828</v>
      </c>
      <c r="L829" s="230"/>
      <c r="M829" s="230"/>
      <c r="N829" s="230"/>
      <c r="O829" s="230"/>
      <c r="P829" s="230"/>
      <c r="Q829" s="230"/>
      <c r="R829" s="233"/>
      <c r="T829" s="235"/>
      <c r="U829" s="230"/>
      <c r="V829" s="230"/>
      <c r="W829" s="230"/>
      <c r="X829" s="230"/>
      <c r="Y829" s="230"/>
      <c r="Z829" s="230"/>
      <c r="AA829" s="236"/>
      <c r="AT829" s="237" t="s">
        <v>168</v>
      </c>
      <c r="AU829" s="237" t="s">
        <v>114</v>
      </c>
      <c r="AV829" s="234" t="s">
        <v>165</v>
      </c>
      <c r="AW829" s="234" t="s">
        <v>33</v>
      </c>
      <c r="AX829" s="234" t="s">
        <v>83</v>
      </c>
      <c r="AY829" s="237" t="s">
        <v>160</v>
      </c>
    </row>
    <row r="830" spans="2:65" s="126" customFormat="1" ht="28.95" customHeight="1">
      <c r="B830" s="127"/>
      <c r="C830" s="412" t="s">
        <v>335</v>
      </c>
      <c r="D830" s="412" t="s">
        <v>237</v>
      </c>
      <c r="E830" s="413" t="s">
        <v>1107</v>
      </c>
      <c r="F830" s="414" t="s">
        <v>1108</v>
      </c>
      <c r="G830" s="414"/>
      <c r="H830" s="414"/>
      <c r="I830" s="414"/>
      <c r="J830" s="415" t="s">
        <v>363</v>
      </c>
      <c r="K830" s="416">
        <v>15.655</v>
      </c>
      <c r="L830" s="323">
        <v>0</v>
      </c>
      <c r="M830" s="323"/>
      <c r="N830" s="324">
        <f>ROUND(L830*K830,2)</f>
        <v>0</v>
      </c>
      <c r="O830" s="318"/>
      <c r="P830" s="318"/>
      <c r="Q830" s="318"/>
      <c r="R830" s="130"/>
      <c r="T830" s="207" t="s">
        <v>5</v>
      </c>
      <c r="U830" s="208" t="s">
        <v>40</v>
      </c>
      <c r="V830" s="128"/>
      <c r="W830" s="209">
        <f>V830*K830</f>
        <v>0</v>
      </c>
      <c r="X830" s="209">
        <v>0.006</v>
      </c>
      <c r="Y830" s="209">
        <f>X830*K830</f>
        <v>0.09393</v>
      </c>
      <c r="Z830" s="209">
        <v>0</v>
      </c>
      <c r="AA830" s="210">
        <f>Z830*K830</f>
        <v>0</v>
      </c>
      <c r="AR830" s="117" t="s">
        <v>213</v>
      </c>
      <c r="AT830" s="117" t="s">
        <v>237</v>
      </c>
      <c r="AU830" s="117" t="s">
        <v>114</v>
      </c>
      <c r="AY830" s="117" t="s">
        <v>160</v>
      </c>
      <c r="BE830" s="174">
        <f>IF(U830="základní",N830,0)</f>
        <v>0</v>
      </c>
      <c r="BF830" s="174">
        <f>IF(U830="snížená",N830,0)</f>
        <v>0</v>
      </c>
      <c r="BG830" s="174">
        <f>IF(U830="zákl. přenesená",N830,0)</f>
        <v>0</v>
      </c>
      <c r="BH830" s="174">
        <f>IF(U830="sníž. přenesená",N830,0)</f>
        <v>0</v>
      </c>
      <c r="BI830" s="174">
        <f>IF(U830="nulová",N830,0)</f>
        <v>0</v>
      </c>
      <c r="BJ830" s="117" t="s">
        <v>83</v>
      </c>
      <c r="BK830" s="174">
        <f>ROUND(L830*K830,2)</f>
        <v>0</v>
      </c>
      <c r="BL830" s="117" t="s">
        <v>165</v>
      </c>
      <c r="BM830" s="117" t="s">
        <v>1462</v>
      </c>
    </row>
    <row r="831" spans="2:51" s="225" customFormat="1" ht="20.5" customHeight="1">
      <c r="B831" s="220"/>
      <c r="C831" s="395"/>
      <c r="D831" s="395"/>
      <c r="E831" s="396" t="s">
        <v>5</v>
      </c>
      <c r="F831" s="410" t="s">
        <v>1463</v>
      </c>
      <c r="G831" s="411"/>
      <c r="H831" s="411"/>
      <c r="I831" s="411"/>
      <c r="J831" s="395"/>
      <c r="K831" s="399">
        <v>15.655</v>
      </c>
      <c r="L831" s="221"/>
      <c r="M831" s="221"/>
      <c r="N831" s="221"/>
      <c r="O831" s="221"/>
      <c r="P831" s="221"/>
      <c r="Q831" s="221"/>
      <c r="R831" s="224"/>
      <c r="T831" s="226"/>
      <c r="U831" s="221"/>
      <c r="V831" s="221"/>
      <c r="W831" s="221"/>
      <c r="X831" s="221"/>
      <c r="Y831" s="221"/>
      <c r="Z831" s="221"/>
      <c r="AA831" s="227"/>
      <c r="AT831" s="228" t="s">
        <v>168</v>
      </c>
      <c r="AU831" s="228" t="s">
        <v>114</v>
      </c>
      <c r="AV831" s="225" t="s">
        <v>114</v>
      </c>
      <c r="AW831" s="225" t="s">
        <v>33</v>
      </c>
      <c r="AX831" s="225" t="s">
        <v>75</v>
      </c>
      <c r="AY831" s="228" t="s">
        <v>160</v>
      </c>
    </row>
    <row r="832" spans="2:51" s="234" customFormat="1" ht="20.5" customHeight="1">
      <c r="B832" s="229"/>
      <c r="C832" s="400"/>
      <c r="D832" s="400"/>
      <c r="E832" s="401" t="s">
        <v>5</v>
      </c>
      <c r="F832" s="402" t="s">
        <v>170</v>
      </c>
      <c r="G832" s="403"/>
      <c r="H832" s="403"/>
      <c r="I832" s="403"/>
      <c r="J832" s="400"/>
      <c r="K832" s="404">
        <v>15.655</v>
      </c>
      <c r="L832" s="230"/>
      <c r="M832" s="230"/>
      <c r="N832" s="230"/>
      <c r="O832" s="230"/>
      <c r="P832" s="230"/>
      <c r="Q832" s="230"/>
      <c r="R832" s="233"/>
      <c r="T832" s="235"/>
      <c r="U832" s="230"/>
      <c r="V832" s="230"/>
      <c r="W832" s="230"/>
      <c r="X832" s="230"/>
      <c r="Y832" s="230"/>
      <c r="Z832" s="230"/>
      <c r="AA832" s="236"/>
      <c r="AT832" s="237" t="s">
        <v>168</v>
      </c>
      <c r="AU832" s="237" t="s">
        <v>114</v>
      </c>
      <c r="AV832" s="234" t="s">
        <v>165</v>
      </c>
      <c r="AW832" s="234" t="s">
        <v>33</v>
      </c>
      <c r="AX832" s="234" t="s">
        <v>83</v>
      </c>
      <c r="AY832" s="237" t="s">
        <v>160</v>
      </c>
    </row>
    <row r="833" spans="2:63" s="126" customFormat="1" ht="49.85" customHeight="1">
      <c r="B833" s="127"/>
      <c r="C833" s="128"/>
      <c r="D833" s="193" t="s">
        <v>590</v>
      </c>
      <c r="E833" s="128"/>
      <c r="F833" s="128"/>
      <c r="G833" s="128"/>
      <c r="H833" s="128"/>
      <c r="I833" s="128"/>
      <c r="J833" s="128"/>
      <c r="K833" s="128"/>
      <c r="L833" s="128"/>
      <c r="M833" s="128"/>
      <c r="N833" s="327">
        <f aca="true" t="shared" si="5" ref="N833:N838">BK833</f>
        <v>0</v>
      </c>
      <c r="O833" s="328"/>
      <c r="P833" s="328"/>
      <c r="Q833" s="328"/>
      <c r="R833" s="130"/>
      <c r="T833" s="172"/>
      <c r="U833" s="128"/>
      <c r="V833" s="128"/>
      <c r="W833" s="128"/>
      <c r="X833" s="128"/>
      <c r="Y833" s="128"/>
      <c r="Z833" s="128"/>
      <c r="AA833" s="251"/>
      <c r="AT833" s="117" t="s">
        <v>74</v>
      </c>
      <c r="AU833" s="117" t="s">
        <v>75</v>
      </c>
      <c r="AY833" s="117" t="s">
        <v>591</v>
      </c>
      <c r="BK833" s="174">
        <f>SUM(BK834:BK838)</f>
        <v>0</v>
      </c>
    </row>
    <row r="834" spans="2:63" s="126" customFormat="1" ht="22.35" customHeight="1">
      <c r="B834" s="127"/>
      <c r="C834" s="252" t="s">
        <v>5</v>
      </c>
      <c r="D834" s="252" t="s">
        <v>161</v>
      </c>
      <c r="E834" s="253" t="s">
        <v>5</v>
      </c>
      <c r="F834" s="376" t="s">
        <v>5</v>
      </c>
      <c r="G834" s="376"/>
      <c r="H834" s="376"/>
      <c r="I834" s="376"/>
      <c r="J834" s="254" t="s">
        <v>5</v>
      </c>
      <c r="K834" s="255"/>
      <c r="L834" s="377"/>
      <c r="M834" s="318"/>
      <c r="N834" s="318">
        <f t="shared" si="5"/>
        <v>0</v>
      </c>
      <c r="O834" s="318"/>
      <c r="P834" s="318"/>
      <c r="Q834" s="318"/>
      <c r="R834" s="130"/>
      <c r="T834" s="207" t="s">
        <v>5</v>
      </c>
      <c r="U834" s="256" t="s">
        <v>40</v>
      </c>
      <c r="V834" s="128"/>
      <c r="W834" s="128"/>
      <c r="X834" s="128"/>
      <c r="Y834" s="128"/>
      <c r="Z834" s="128"/>
      <c r="AA834" s="251"/>
      <c r="AT834" s="117" t="s">
        <v>591</v>
      </c>
      <c r="AU834" s="117" t="s">
        <v>83</v>
      </c>
      <c r="AY834" s="117" t="s">
        <v>591</v>
      </c>
      <c r="BE834" s="174">
        <f>IF(U834="základní",N834,0)</f>
        <v>0</v>
      </c>
      <c r="BF834" s="174">
        <f>IF(U834="snížená",N834,0)</f>
        <v>0</v>
      </c>
      <c r="BG834" s="174">
        <f>IF(U834="zákl. přenesená",N834,0)</f>
        <v>0</v>
      </c>
      <c r="BH834" s="174">
        <f>IF(U834="sníž. přenesená",N834,0)</f>
        <v>0</v>
      </c>
      <c r="BI834" s="174">
        <f>IF(U834="nulová",N834,0)</f>
        <v>0</v>
      </c>
      <c r="BJ834" s="117" t="s">
        <v>83</v>
      </c>
      <c r="BK834" s="174">
        <f>L834*K834</f>
        <v>0</v>
      </c>
    </row>
    <row r="835" spans="2:63" s="126" customFormat="1" ht="22.35" customHeight="1">
      <c r="B835" s="127"/>
      <c r="C835" s="252" t="s">
        <v>5</v>
      </c>
      <c r="D835" s="252" t="s">
        <v>161</v>
      </c>
      <c r="E835" s="253" t="s">
        <v>5</v>
      </c>
      <c r="F835" s="376" t="s">
        <v>5</v>
      </c>
      <c r="G835" s="376"/>
      <c r="H835" s="376"/>
      <c r="I835" s="376"/>
      <c r="J835" s="254" t="s">
        <v>5</v>
      </c>
      <c r="K835" s="255"/>
      <c r="L835" s="377"/>
      <c r="M835" s="318"/>
      <c r="N835" s="318">
        <f t="shared" si="5"/>
        <v>0</v>
      </c>
      <c r="O835" s="318"/>
      <c r="P835" s="318"/>
      <c r="Q835" s="318"/>
      <c r="R835" s="130"/>
      <c r="T835" s="207" t="s">
        <v>5</v>
      </c>
      <c r="U835" s="256" t="s">
        <v>40</v>
      </c>
      <c r="V835" s="128"/>
      <c r="W835" s="128"/>
      <c r="X835" s="128"/>
      <c r="Y835" s="128"/>
      <c r="Z835" s="128"/>
      <c r="AA835" s="251"/>
      <c r="AT835" s="117" t="s">
        <v>591</v>
      </c>
      <c r="AU835" s="117" t="s">
        <v>83</v>
      </c>
      <c r="AY835" s="117" t="s">
        <v>591</v>
      </c>
      <c r="BE835" s="174">
        <f>IF(U835="základní",N835,0)</f>
        <v>0</v>
      </c>
      <c r="BF835" s="174">
        <f>IF(U835="snížená",N835,0)</f>
        <v>0</v>
      </c>
      <c r="BG835" s="174">
        <f>IF(U835="zákl. přenesená",N835,0)</f>
        <v>0</v>
      </c>
      <c r="BH835" s="174">
        <f>IF(U835="sníž. přenesená",N835,0)</f>
        <v>0</v>
      </c>
      <c r="BI835" s="174">
        <f>IF(U835="nulová",N835,0)</f>
        <v>0</v>
      </c>
      <c r="BJ835" s="117" t="s">
        <v>83</v>
      </c>
      <c r="BK835" s="174">
        <f>L835*K835</f>
        <v>0</v>
      </c>
    </row>
    <row r="836" spans="2:63" s="126" customFormat="1" ht="22.35" customHeight="1">
      <c r="B836" s="127"/>
      <c r="C836" s="252" t="s">
        <v>5</v>
      </c>
      <c r="D836" s="252" t="s">
        <v>161</v>
      </c>
      <c r="E836" s="253" t="s">
        <v>5</v>
      </c>
      <c r="F836" s="376" t="s">
        <v>5</v>
      </c>
      <c r="G836" s="376"/>
      <c r="H836" s="376"/>
      <c r="I836" s="376"/>
      <c r="J836" s="254" t="s">
        <v>5</v>
      </c>
      <c r="K836" s="255"/>
      <c r="L836" s="377"/>
      <c r="M836" s="318"/>
      <c r="N836" s="318">
        <f t="shared" si="5"/>
        <v>0</v>
      </c>
      <c r="O836" s="318"/>
      <c r="P836" s="318"/>
      <c r="Q836" s="318"/>
      <c r="R836" s="130"/>
      <c r="T836" s="207" t="s">
        <v>5</v>
      </c>
      <c r="U836" s="256" t="s">
        <v>40</v>
      </c>
      <c r="V836" s="128"/>
      <c r="W836" s="128"/>
      <c r="X836" s="128"/>
      <c r="Y836" s="128"/>
      <c r="Z836" s="128"/>
      <c r="AA836" s="251"/>
      <c r="AT836" s="117" t="s">
        <v>591</v>
      </c>
      <c r="AU836" s="117" t="s">
        <v>83</v>
      </c>
      <c r="AY836" s="117" t="s">
        <v>591</v>
      </c>
      <c r="BE836" s="174">
        <f>IF(U836="základní",N836,0)</f>
        <v>0</v>
      </c>
      <c r="BF836" s="174">
        <f>IF(U836="snížená",N836,0)</f>
        <v>0</v>
      </c>
      <c r="BG836" s="174">
        <f>IF(U836="zákl. přenesená",N836,0)</f>
        <v>0</v>
      </c>
      <c r="BH836" s="174">
        <f>IF(U836="sníž. přenesená",N836,0)</f>
        <v>0</v>
      </c>
      <c r="BI836" s="174">
        <f>IF(U836="nulová",N836,0)</f>
        <v>0</v>
      </c>
      <c r="BJ836" s="117" t="s">
        <v>83</v>
      </c>
      <c r="BK836" s="174">
        <f>L836*K836</f>
        <v>0</v>
      </c>
    </row>
    <row r="837" spans="2:63" s="126" customFormat="1" ht="22.35" customHeight="1">
      <c r="B837" s="127"/>
      <c r="C837" s="252" t="s">
        <v>5</v>
      </c>
      <c r="D837" s="252" t="s">
        <v>161</v>
      </c>
      <c r="E837" s="253" t="s">
        <v>5</v>
      </c>
      <c r="F837" s="376" t="s">
        <v>5</v>
      </c>
      <c r="G837" s="376"/>
      <c r="H837" s="376"/>
      <c r="I837" s="376"/>
      <c r="J837" s="254" t="s">
        <v>5</v>
      </c>
      <c r="K837" s="255"/>
      <c r="L837" s="377"/>
      <c r="M837" s="318"/>
      <c r="N837" s="318">
        <f t="shared" si="5"/>
        <v>0</v>
      </c>
      <c r="O837" s="318"/>
      <c r="P837" s="318"/>
      <c r="Q837" s="318"/>
      <c r="R837" s="130"/>
      <c r="T837" s="207" t="s">
        <v>5</v>
      </c>
      <c r="U837" s="256" t="s">
        <v>40</v>
      </c>
      <c r="V837" s="128"/>
      <c r="W837" s="128"/>
      <c r="X837" s="128"/>
      <c r="Y837" s="128"/>
      <c r="Z837" s="128"/>
      <c r="AA837" s="251"/>
      <c r="AT837" s="117" t="s">
        <v>591</v>
      </c>
      <c r="AU837" s="117" t="s">
        <v>83</v>
      </c>
      <c r="AY837" s="117" t="s">
        <v>591</v>
      </c>
      <c r="BE837" s="174">
        <f>IF(U837="základní",N837,0)</f>
        <v>0</v>
      </c>
      <c r="BF837" s="174">
        <f>IF(U837="snížená",N837,0)</f>
        <v>0</v>
      </c>
      <c r="BG837" s="174">
        <f>IF(U837="zákl. přenesená",N837,0)</f>
        <v>0</v>
      </c>
      <c r="BH837" s="174">
        <f>IF(U837="sníž. přenesená",N837,0)</f>
        <v>0</v>
      </c>
      <c r="BI837" s="174">
        <f>IF(U837="nulová",N837,0)</f>
        <v>0</v>
      </c>
      <c r="BJ837" s="117" t="s">
        <v>83</v>
      </c>
      <c r="BK837" s="174">
        <f>L837*K837</f>
        <v>0</v>
      </c>
    </row>
    <row r="838" spans="2:63" s="126" customFormat="1" ht="22.35" customHeight="1">
      <c r="B838" s="127"/>
      <c r="C838" s="252" t="s">
        <v>5</v>
      </c>
      <c r="D838" s="252" t="s">
        <v>161</v>
      </c>
      <c r="E838" s="253" t="s">
        <v>5</v>
      </c>
      <c r="F838" s="376" t="s">
        <v>5</v>
      </c>
      <c r="G838" s="376"/>
      <c r="H838" s="376"/>
      <c r="I838" s="376"/>
      <c r="J838" s="254" t="s">
        <v>5</v>
      </c>
      <c r="K838" s="255"/>
      <c r="L838" s="377"/>
      <c r="M838" s="318"/>
      <c r="N838" s="318">
        <f t="shared" si="5"/>
        <v>0</v>
      </c>
      <c r="O838" s="318"/>
      <c r="P838" s="318"/>
      <c r="Q838" s="318"/>
      <c r="R838" s="130"/>
      <c r="T838" s="207" t="s">
        <v>5</v>
      </c>
      <c r="U838" s="256" t="s">
        <v>40</v>
      </c>
      <c r="V838" s="149"/>
      <c r="W838" s="149"/>
      <c r="X838" s="149"/>
      <c r="Y838" s="149"/>
      <c r="Z838" s="149"/>
      <c r="AA838" s="151"/>
      <c r="AT838" s="117" t="s">
        <v>591</v>
      </c>
      <c r="AU838" s="117" t="s">
        <v>83</v>
      </c>
      <c r="AY838" s="117" t="s">
        <v>591</v>
      </c>
      <c r="BE838" s="174">
        <f>IF(U838="základní",N838,0)</f>
        <v>0</v>
      </c>
      <c r="BF838" s="174">
        <f>IF(U838="snížená",N838,0)</f>
        <v>0</v>
      </c>
      <c r="BG838" s="174">
        <f>IF(U838="zákl. přenesená",N838,0)</f>
        <v>0</v>
      </c>
      <c r="BH838" s="174">
        <f>IF(U838="sníž. přenesená",N838,0)</f>
        <v>0</v>
      </c>
      <c r="BI838" s="174">
        <f>IF(U838="nulová",N838,0)</f>
        <v>0</v>
      </c>
      <c r="BJ838" s="117" t="s">
        <v>83</v>
      </c>
      <c r="BK838" s="174">
        <f>L838*K838</f>
        <v>0</v>
      </c>
    </row>
    <row r="839" spans="2:18" s="126" customFormat="1" ht="6.95" customHeight="1">
      <c r="B839" s="152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4"/>
    </row>
  </sheetData>
  <sheetProtection password="8947" sheet="1" objects="1" scenarios="1" selectLockedCells="1"/>
  <mergeCells count="96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L511:M511"/>
    <mergeCell ref="N511:Q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2:I522"/>
    <mergeCell ref="L522:M522"/>
    <mergeCell ref="N522:Q522"/>
    <mergeCell ref="F523:I523"/>
    <mergeCell ref="F524:I524"/>
    <mergeCell ref="F525:I525"/>
    <mergeCell ref="F526:I526"/>
    <mergeCell ref="F527:I527"/>
    <mergeCell ref="F528:I528"/>
    <mergeCell ref="F529:I529"/>
    <mergeCell ref="F531:I531"/>
    <mergeCell ref="L531:M531"/>
    <mergeCell ref="N531:Q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L541:M541"/>
    <mergeCell ref="N541:Q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2:I562"/>
    <mergeCell ref="L562:M562"/>
    <mergeCell ref="N562:Q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1:I581"/>
    <mergeCell ref="L581:M581"/>
    <mergeCell ref="N581:Q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L599:M599"/>
    <mergeCell ref="N599:Q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L608:M608"/>
    <mergeCell ref="N608:Q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8:I618"/>
    <mergeCell ref="L618:M618"/>
    <mergeCell ref="N618:Q618"/>
    <mergeCell ref="F619:I619"/>
    <mergeCell ref="F620:I620"/>
    <mergeCell ref="F621:I621"/>
    <mergeCell ref="F622:I622"/>
    <mergeCell ref="L622:M622"/>
    <mergeCell ref="N622:Q622"/>
    <mergeCell ref="F623:I623"/>
    <mergeCell ref="F624:I624"/>
    <mergeCell ref="F625:I625"/>
    <mergeCell ref="F626:I626"/>
    <mergeCell ref="L626:M626"/>
    <mergeCell ref="N626:Q626"/>
    <mergeCell ref="F627:I627"/>
    <mergeCell ref="F628:I628"/>
    <mergeCell ref="F629:I629"/>
    <mergeCell ref="F630:I630"/>
    <mergeCell ref="L630:M630"/>
    <mergeCell ref="N630:Q630"/>
    <mergeCell ref="F631:I631"/>
    <mergeCell ref="F632:I632"/>
    <mergeCell ref="F633:I633"/>
    <mergeCell ref="F634:I634"/>
    <mergeCell ref="L634:M634"/>
    <mergeCell ref="N634:Q634"/>
    <mergeCell ref="F635:I635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F644:I644"/>
    <mergeCell ref="L644:M644"/>
    <mergeCell ref="N644:Q644"/>
    <mergeCell ref="F645:I645"/>
    <mergeCell ref="F646:I646"/>
    <mergeCell ref="F647:I647"/>
    <mergeCell ref="F648:I648"/>
    <mergeCell ref="L648:M648"/>
    <mergeCell ref="N648:Q648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L655:M655"/>
    <mergeCell ref="N655:Q655"/>
    <mergeCell ref="F656:I656"/>
    <mergeCell ref="L656:M656"/>
    <mergeCell ref="N656:Q656"/>
    <mergeCell ref="F657:I657"/>
    <mergeCell ref="F658:I658"/>
    <mergeCell ref="F659:I659"/>
    <mergeCell ref="F660:I660"/>
    <mergeCell ref="L660:M660"/>
    <mergeCell ref="N660:Q660"/>
    <mergeCell ref="F661:I661"/>
    <mergeCell ref="L661:M661"/>
    <mergeCell ref="N661:Q661"/>
    <mergeCell ref="F662:I662"/>
    <mergeCell ref="F663:I663"/>
    <mergeCell ref="F664:I664"/>
    <mergeCell ref="F665:I665"/>
    <mergeCell ref="L665:M665"/>
    <mergeCell ref="N665:Q665"/>
    <mergeCell ref="F666:I666"/>
    <mergeCell ref="F667:I667"/>
    <mergeCell ref="F668:I668"/>
    <mergeCell ref="L668:M668"/>
    <mergeCell ref="N668:Q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L678:M678"/>
    <mergeCell ref="N678:Q678"/>
    <mergeCell ref="F679:I679"/>
    <mergeCell ref="F680:I680"/>
    <mergeCell ref="F681:I681"/>
    <mergeCell ref="F682:I682"/>
    <mergeCell ref="F683:I683"/>
    <mergeCell ref="F684:I684"/>
    <mergeCell ref="L684:M684"/>
    <mergeCell ref="N684:Q684"/>
    <mergeCell ref="F685:I685"/>
    <mergeCell ref="F686:I686"/>
    <mergeCell ref="F687:I687"/>
    <mergeCell ref="F688:I688"/>
    <mergeCell ref="L688:M688"/>
    <mergeCell ref="N688:Q688"/>
    <mergeCell ref="F689:I689"/>
    <mergeCell ref="F690:I690"/>
    <mergeCell ref="F691:I691"/>
    <mergeCell ref="L691:M691"/>
    <mergeCell ref="N691:Q691"/>
    <mergeCell ref="F692:I692"/>
    <mergeCell ref="F693:I693"/>
    <mergeCell ref="F694:I694"/>
    <mergeCell ref="F695:I695"/>
    <mergeCell ref="L695:M695"/>
    <mergeCell ref="N695:Q695"/>
    <mergeCell ref="F696:I696"/>
    <mergeCell ref="F697:I697"/>
    <mergeCell ref="F698:I698"/>
    <mergeCell ref="F699:I699"/>
    <mergeCell ref="L699:M699"/>
    <mergeCell ref="N699:Q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706:I706"/>
    <mergeCell ref="F707:I707"/>
    <mergeCell ref="L707:M707"/>
    <mergeCell ref="N707:Q707"/>
    <mergeCell ref="F708:I708"/>
    <mergeCell ref="F709:I709"/>
    <mergeCell ref="F710:I710"/>
    <mergeCell ref="F711:I711"/>
    <mergeCell ref="L711:M711"/>
    <mergeCell ref="N711:Q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F723:I723"/>
    <mergeCell ref="L723:M723"/>
    <mergeCell ref="N723:Q723"/>
    <mergeCell ref="F724:I724"/>
    <mergeCell ref="F725:I725"/>
    <mergeCell ref="F726:I726"/>
    <mergeCell ref="F727:I727"/>
    <mergeCell ref="L727:M727"/>
    <mergeCell ref="N727:Q727"/>
    <mergeCell ref="F728:I728"/>
    <mergeCell ref="F729:I729"/>
    <mergeCell ref="F730:I730"/>
    <mergeCell ref="F731:I731"/>
    <mergeCell ref="L731:M731"/>
    <mergeCell ref="N731:Q731"/>
    <mergeCell ref="F732:I732"/>
    <mergeCell ref="F733:I733"/>
    <mergeCell ref="F734:I734"/>
    <mergeCell ref="F735:I735"/>
    <mergeCell ref="L735:M735"/>
    <mergeCell ref="N735:Q735"/>
    <mergeCell ref="F736:I736"/>
    <mergeCell ref="F737:I737"/>
    <mergeCell ref="F738:I738"/>
    <mergeCell ref="F739:I739"/>
    <mergeCell ref="L739:M739"/>
    <mergeCell ref="N739:Q739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F746:I746"/>
    <mergeCell ref="F747:I747"/>
    <mergeCell ref="L747:M747"/>
    <mergeCell ref="N747:Q747"/>
    <mergeCell ref="F748:I748"/>
    <mergeCell ref="F749:I749"/>
    <mergeCell ref="F750:I750"/>
    <mergeCell ref="L750:M750"/>
    <mergeCell ref="N750:Q750"/>
    <mergeCell ref="F751:I751"/>
    <mergeCell ref="F752:I752"/>
    <mergeCell ref="F753:I753"/>
    <mergeCell ref="L753:M753"/>
    <mergeCell ref="N753:Q753"/>
    <mergeCell ref="F754:I754"/>
    <mergeCell ref="F755:I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L761:M761"/>
    <mergeCell ref="N761:Q761"/>
    <mergeCell ref="F762:I762"/>
    <mergeCell ref="F763:I763"/>
    <mergeCell ref="F764:I764"/>
    <mergeCell ref="F765:I765"/>
    <mergeCell ref="L765:M765"/>
    <mergeCell ref="N765:Q765"/>
    <mergeCell ref="F766:I766"/>
    <mergeCell ref="F767:I767"/>
    <mergeCell ref="F768:I768"/>
    <mergeCell ref="F769:I769"/>
    <mergeCell ref="L769:M769"/>
    <mergeCell ref="N769:Q769"/>
    <mergeCell ref="F770:I770"/>
    <mergeCell ref="F771:I771"/>
    <mergeCell ref="F772:I772"/>
    <mergeCell ref="F773:I773"/>
    <mergeCell ref="L773:M773"/>
    <mergeCell ref="N773:Q773"/>
    <mergeCell ref="F774:I774"/>
    <mergeCell ref="F775:I775"/>
    <mergeCell ref="F776:I776"/>
    <mergeCell ref="F777:I777"/>
    <mergeCell ref="L777:M777"/>
    <mergeCell ref="N777:Q777"/>
    <mergeCell ref="F778:I778"/>
    <mergeCell ref="F779:I779"/>
    <mergeCell ref="F780:I780"/>
    <mergeCell ref="F781:I781"/>
    <mergeCell ref="L781:M781"/>
    <mergeCell ref="N781:Q781"/>
    <mergeCell ref="F782:I782"/>
    <mergeCell ref="F783:I783"/>
    <mergeCell ref="F784:I784"/>
    <mergeCell ref="F785:I785"/>
    <mergeCell ref="L785:M785"/>
    <mergeCell ref="N785:Q785"/>
    <mergeCell ref="F786:I786"/>
    <mergeCell ref="F787:I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801:I801"/>
    <mergeCell ref="L801:M801"/>
    <mergeCell ref="N801:Q801"/>
    <mergeCell ref="F802:I802"/>
    <mergeCell ref="L802:M802"/>
    <mergeCell ref="N802:Q802"/>
    <mergeCell ref="F803:I803"/>
    <mergeCell ref="F804:I804"/>
    <mergeCell ref="F805:I805"/>
    <mergeCell ref="F806:I806"/>
    <mergeCell ref="F807:I807"/>
    <mergeCell ref="F808:I808"/>
    <mergeCell ref="F809:I809"/>
    <mergeCell ref="F811:I811"/>
    <mergeCell ref="L811:M811"/>
    <mergeCell ref="N811:Q811"/>
    <mergeCell ref="F814:I814"/>
    <mergeCell ref="L814:M814"/>
    <mergeCell ref="N814:Q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34:Q834"/>
    <mergeCell ref="F835:I835"/>
    <mergeCell ref="L835:M835"/>
    <mergeCell ref="N835:Q835"/>
    <mergeCell ref="F836:I836"/>
    <mergeCell ref="L836:M836"/>
    <mergeCell ref="N836:Q836"/>
    <mergeCell ref="N822:Q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L830:M830"/>
    <mergeCell ref="N830:Q830"/>
    <mergeCell ref="H1:K1"/>
    <mergeCell ref="S2:AC2"/>
    <mergeCell ref="F837:I837"/>
    <mergeCell ref="L837:M837"/>
    <mergeCell ref="N837:Q837"/>
    <mergeCell ref="F838:I838"/>
    <mergeCell ref="L838:M838"/>
    <mergeCell ref="N838:Q838"/>
    <mergeCell ref="N126:Q126"/>
    <mergeCell ref="N127:Q127"/>
    <mergeCell ref="N128:Q128"/>
    <mergeCell ref="N521:Q521"/>
    <mergeCell ref="N530:Q530"/>
    <mergeCell ref="N561:Q561"/>
    <mergeCell ref="N580:Q580"/>
    <mergeCell ref="N617:Q617"/>
    <mergeCell ref="N810:Q810"/>
    <mergeCell ref="N812:Q812"/>
    <mergeCell ref="N813:Q813"/>
    <mergeCell ref="N833:Q833"/>
    <mergeCell ref="F831:I831"/>
    <mergeCell ref="F832:I832"/>
    <mergeCell ref="F834:I834"/>
    <mergeCell ref="L834:M834"/>
  </mergeCells>
  <dataValidations count="2">
    <dataValidation type="list" allowBlank="1" showInputMessage="1" showErrorMessage="1" error="Povoleny jsou hodnoty K, M." sqref="D834:D839">
      <formula1>"K, M"</formula1>
    </dataValidation>
    <dataValidation type="list" allowBlank="1" showInputMessage="1" showErrorMessage="1" error="Povoleny jsou hodnoty základní, snížená, zákl. přenesená, sníž. přenesená, nulová." sqref="U834:U83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35"/>
  <sheetViews>
    <sheetView showGridLines="0" workbookViewId="0" topLeftCell="A1">
      <pane ySplit="1" topLeftCell="A806" activePane="bottomLeft" state="frozen"/>
      <selection pane="bottomLeft" activeCell="L823" sqref="L823:M823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93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1464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">
        <v>5</v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">
        <v>5</v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N107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ROUND((((SUM(BE107:BE114)+SUM(BE132:BE828))+SUM(BE830:BE834))),2)</f>
        <v>0</v>
      </c>
      <c r="I32" s="350"/>
      <c r="J32" s="350"/>
      <c r="K32" s="128"/>
      <c r="L32" s="128"/>
      <c r="M32" s="363">
        <f>ROUND(((ROUND((SUM(BE107:BE114)+SUM(BE132:BE828)),2)*F32)+SUM(BE830:BE834)*F32),2)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ROUND((((SUM(BF107:BF114)+SUM(BF132:BF828))+SUM(BF830:BF834))),2)</f>
        <v>0</v>
      </c>
      <c r="I33" s="350"/>
      <c r="J33" s="350"/>
      <c r="K33" s="128"/>
      <c r="L33" s="128"/>
      <c r="M33" s="363">
        <f>ROUND(((ROUND((SUM(BF107:BF114)+SUM(BF132:BF828)),2)*F33)+SUM(BF830:BF834)*F33),2)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ROUND((((SUM(BG107:BG114)+SUM(BG132:BG828))+SUM(BG830:BG834))),2)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ROUND((((SUM(BH107:BH114)+SUM(BH132:BH828))+SUM(BH830:BH834))),2)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ROUND((((SUM(BI107:BI114)+SUM(BI132:BI828))+SUM(BI830:BI834))),2)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04 - Vodovod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>Sv. Čech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N132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N133</f>
        <v>0</v>
      </c>
      <c r="O89" s="354"/>
      <c r="P89" s="354"/>
      <c r="Q89" s="354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55">
        <f>N134</f>
        <v>0</v>
      </c>
      <c r="O90" s="356"/>
      <c r="P90" s="356"/>
      <c r="Q90" s="356"/>
      <c r="R90" s="168"/>
    </row>
    <row r="91" spans="2:18" s="169" customFormat="1" ht="15" customHeight="1">
      <c r="B91" s="165"/>
      <c r="C91" s="166"/>
      <c r="D91" s="167" t="s">
        <v>1465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55">
        <f>N359</f>
        <v>0</v>
      </c>
      <c r="O91" s="356"/>
      <c r="P91" s="356"/>
      <c r="Q91" s="356"/>
      <c r="R91" s="168"/>
    </row>
    <row r="92" spans="2:18" s="169" customFormat="1" ht="19.85" customHeight="1">
      <c r="B92" s="165"/>
      <c r="C92" s="166"/>
      <c r="D92" s="167" t="s">
        <v>128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55">
        <f>N367</f>
        <v>0</v>
      </c>
      <c r="O92" s="356"/>
      <c r="P92" s="356"/>
      <c r="Q92" s="356"/>
      <c r="R92" s="168"/>
    </row>
    <row r="93" spans="2:18" s="169" customFormat="1" ht="19.85" customHeight="1">
      <c r="B93" s="165"/>
      <c r="C93" s="166"/>
      <c r="D93" s="167" t="s">
        <v>1466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55">
        <f>N418</f>
        <v>0</v>
      </c>
      <c r="O93" s="356"/>
      <c r="P93" s="356"/>
      <c r="Q93" s="356"/>
      <c r="R93" s="168"/>
    </row>
    <row r="94" spans="2:18" s="169" customFormat="1" ht="19.85" customHeight="1">
      <c r="B94" s="165"/>
      <c r="C94" s="166"/>
      <c r="D94" s="167" t="s">
        <v>597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55">
        <f>N469</f>
        <v>0</v>
      </c>
      <c r="O94" s="356"/>
      <c r="P94" s="356"/>
      <c r="Q94" s="356"/>
      <c r="R94" s="168"/>
    </row>
    <row r="95" spans="2:18" s="169" customFormat="1" ht="19.85" customHeight="1">
      <c r="B95" s="165"/>
      <c r="C95" s="166"/>
      <c r="D95" s="167" t="s">
        <v>130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55">
        <f>N485</f>
        <v>0</v>
      </c>
      <c r="O95" s="356"/>
      <c r="P95" s="356"/>
      <c r="Q95" s="356"/>
      <c r="R95" s="168"/>
    </row>
    <row r="96" spans="2:18" s="169" customFormat="1" ht="19.85" customHeight="1">
      <c r="B96" s="165"/>
      <c r="C96" s="166"/>
      <c r="D96" s="167" t="s">
        <v>598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55">
        <f>N784</f>
        <v>0</v>
      </c>
      <c r="O96" s="356"/>
      <c r="P96" s="356"/>
      <c r="Q96" s="356"/>
      <c r="R96" s="168"/>
    </row>
    <row r="97" spans="2:18" s="169" customFormat="1" ht="19.85" customHeight="1">
      <c r="B97" s="165"/>
      <c r="C97" s="166"/>
      <c r="D97" s="167" t="s">
        <v>132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55">
        <f>N789</f>
        <v>0</v>
      </c>
      <c r="O97" s="356"/>
      <c r="P97" s="356"/>
      <c r="Q97" s="356"/>
      <c r="R97" s="168"/>
    </row>
    <row r="98" spans="2:18" s="169" customFormat="1" ht="19.85" customHeight="1">
      <c r="B98" s="165"/>
      <c r="C98" s="166"/>
      <c r="D98" s="167" t="s">
        <v>133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55">
        <f>N791</f>
        <v>0</v>
      </c>
      <c r="O98" s="356"/>
      <c r="P98" s="356"/>
      <c r="Q98" s="356"/>
      <c r="R98" s="168"/>
    </row>
    <row r="99" spans="2:18" s="164" customFormat="1" ht="24.95" customHeight="1">
      <c r="B99" s="160"/>
      <c r="C99" s="161"/>
      <c r="D99" s="162" t="s">
        <v>1467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36">
        <f>N803</f>
        <v>0</v>
      </c>
      <c r="O99" s="354"/>
      <c r="P99" s="354"/>
      <c r="Q99" s="354"/>
      <c r="R99" s="163"/>
    </row>
    <row r="100" spans="2:18" s="169" customFormat="1" ht="19.85" customHeight="1">
      <c r="B100" s="165"/>
      <c r="C100" s="166"/>
      <c r="D100" s="167" t="s">
        <v>1468</v>
      </c>
      <c r="E100" s="166"/>
      <c r="F100" s="166"/>
      <c r="G100" s="166"/>
      <c r="H100" s="166"/>
      <c r="I100" s="166"/>
      <c r="J100" s="166"/>
      <c r="K100" s="166"/>
      <c r="L100" s="166"/>
      <c r="M100" s="166"/>
      <c r="N100" s="355">
        <f>N804</f>
        <v>0</v>
      </c>
      <c r="O100" s="356"/>
      <c r="P100" s="356"/>
      <c r="Q100" s="356"/>
      <c r="R100" s="168"/>
    </row>
    <row r="101" spans="2:18" s="164" customFormat="1" ht="24.95" customHeight="1">
      <c r="B101" s="160"/>
      <c r="C101" s="161"/>
      <c r="D101" s="162" t="s">
        <v>600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336">
        <f>N807</f>
        <v>0</v>
      </c>
      <c r="O101" s="354"/>
      <c r="P101" s="354"/>
      <c r="Q101" s="354"/>
      <c r="R101" s="163"/>
    </row>
    <row r="102" spans="2:18" s="169" customFormat="1" ht="19.85" customHeight="1">
      <c r="B102" s="165"/>
      <c r="C102" s="166"/>
      <c r="D102" s="167" t="s">
        <v>601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355">
        <f>N808</f>
        <v>0</v>
      </c>
      <c r="O102" s="356"/>
      <c r="P102" s="356"/>
      <c r="Q102" s="356"/>
      <c r="R102" s="168"/>
    </row>
    <row r="103" spans="2:18" s="164" customFormat="1" ht="24.95" customHeight="1">
      <c r="B103" s="160"/>
      <c r="C103" s="161"/>
      <c r="D103" s="162" t="s">
        <v>1469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336">
        <f>N826</f>
        <v>0</v>
      </c>
      <c r="O103" s="354"/>
      <c r="P103" s="354"/>
      <c r="Q103" s="354"/>
      <c r="R103" s="163"/>
    </row>
    <row r="104" spans="2:18" s="169" customFormat="1" ht="19.85" customHeight="1">
      <c r="B104" s="165"/>
      <c r="C104" s="166"/>
      <c r="D104" s="167" t="s">
        <v>1470</v>
      </c>
      <c r="E104" s="166"/>
      <c r="F104" s="166"/>
      <c r="G104" s="166"/>
      <c r="H104" s="166"/>
      <c r="I104" s="166"/>
      <c r="J104" s="166"/>
      <c r="K104" s="166"/>
      <c r="L104" s="166"/>
      <c r="M104" s="166"/>
      <c r="N104" s="355">
        <f>N827</f>
        <v>0</v>
      </c>
      <c r="O104" s="356"/>
      <c r="P104" s="356"/>
      <c r="Q104" s="356"/>
      <c r="R104" s="168"/>
    </row>
    <row r="105" spans="2:18" s="164" customFormat="1" ht="21.75" customHeight="1">
      <c r="B105" s="160"/>
      <c r="C105" s="161"/>
      <c r="D105" s="162" t="s">
        <v>136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335">
        <f>N829</f>
        <v>0</v>
      </c>
      <c r="O105" s="354"/>
      <c r="P105" s="354"/>
      <c r="Q105" s="354"/>
      <c r="R105" s="163"/>
    </row>
    <row r="106" spans="2:18" s="126" customFormat="1" ht="21.75" customHeight="1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30"/>
    </row>
    <row r="107" spans="2:21" s="126" customFormat="1" ht="29.25" customHeight="1">
      <c r="B107" s="127"/>
      <c r="C107" s="159" t="s">
        <v>137</v>
      </c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357">
        <f>ROUND(N108+N109+N110+N111+N112+N113,2)</f>
        <v>0</v>
      </c>
      <c r="O107" s="358"/>
      <c r="P107" s="358"/>
      <c r="Q107" s="358"/>
      <c r="R107" s="130"/>
      <c r="T107" s="170"/>
      <c r="U107" s="171" t="s">
        <v>39</v>
      </c>
    </row>
    <row r="108" spans="2:62" s="126" customFormat="1" ht="18" customHeight="1">
      <c r="B108" s="127"/>
      <c r="C108" s="128"/>
      <c r="D108" s="266" t="s">
        <v>138</v>
      </c>
      <c r="E108" s="346"/>
      <c r="F108" s="346"/>
      <c r="G108" s="346"/>
      <c r="H108" s="346"/>
      <c r="I108" s="108"/>
      <c r="J108" s="108"/>
      <c r="K108" s="108"/>
      <c r="L108" s="108"/>
      <c r="M108" s="108"/>
      <c r="N108" s="268">
        <f>ROUND(N88*T108,2)</f>
        <v>0</v>
      </c>
      <c r="O108" s="347"/>
      <c r="P108" s="347"/>
      <c r="Q108" s="347"/>
      <c r="R108" s="130"/>
      <c r="S108" s="128"/>
      <c r="T108" s="172"/>
      <c r="U108" s="173" t="s">
        <v>40</v>
      </c>
      <c r="AY108" s="117" t="s">
        <v>139</v>
      </c>
      <c r="BE108" s="174">
        <f aca="true" t="shared" si="0" ref="BE108:BE113">IF(U108="základní",N108,0)</f>
        <v>0</v>
      </c>
      <c r="BF108" s="174">
        <f aca="true" t="shared" si="1" ref="BF108:BF113">IF(U108="snížená",N108,0)</f>
        <v>0</v>
      </c>
      <c r="BG108" s="174">
        <f aca="true" t="shared" si="2" ref="BG108:BG113">IF(U108="zákl. přenesená",N108,0)</f>
        <v>0</v>
      </c>
      <c r="BH108" s="174">
        <f aca="true" t="shared" si="3" ref="BH108:BH113">IF(U108="sníž. přenesená",N108,0)</f>
        <v>0</v>
      </c>
      <c r="BI108" s="174">
        <f aca="true" t="shared" si="4" ref="BI108:BI113">IF(U108="nulová",N108,0)</f>
        <v>0</v>
      </c>
      <c r="BJ108" s="117" t="s">
        <v>83</v>
      </c>
    </row>
    <row r="109" spans="2:62" s="126" customFormat="1" ht="18" customHeight="1">
      <c r="B109" s="127"/>
      <c r="C109" s="128"/>
      <c r="D109" s="266" t="s">
        <v>140</v>
      </c>
      <c r="E109" s="346"/>
      <c r="F109" s="346"/>
      <c r="G109" s="346"/>
      <c r="H109" s="346"/>
      <c r="I109" s="108"/>
      <c r="J109" s="108"/>
      <c r="K109" s="108"/>
      <c r="L109" s="108"/>
      <c r="M109" s="108"/>
      <c r="N109" s="268">
        <f>ROUND(N88*T109,2)</f>
        <v>0</v>
      </c>
      <c r="O109" s="347"/>
      <c r="P109" s="347"/>
      <c r="Q109" s="347"/>
      <c r="R109" s="130"/>
      <c r="S109" s="128"/>
      <c r="T109" s="172"/>
      <c r="U109" s="173" t="s">
        <v>40</v>
      </c>
      <c r="AY109" s="117" t="s">
        <v>139</v>
      </c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17" t="s">
        <v>83</v>
      </c>
    </row>
    <row r="110" spans="2:62" s="126" customFormat="1" ht="18" customHeight="1">
      <c r="B110" s="127"/>
      <c r="C110" s="128"/>
      <c r="D110" s="266" t="s">
        <v>141</v>
      </c>
      <c r="E110" s="346"/>
      <c r="F110" s="346"/>
      <c r="G110" s="346"/>
      <c r="H110" s="346"/>
      <c r="I110" s="108"/>
      <c r="J110" s="108"/>
      <c r="K110" s="108"/>
      <c r="L110" s="108"/>
      <c r="M110" s="108"/>
      <c r="N110" s="268">
        <f>ROUND(N88*T110,2)</f>
        <v>0</v>
      </c>
      <c r="O110" s="347"/>
      <c r="P110" s="347"/>
      <c r="Q110" s="347"/>
      <c r="R110" s="130"/>
      <c r="S110" s="128"/>
      <c r="T110" s="172"/>
      <c r="U110" s="173" t="s">
        <v>40</v>
      </c>
      <c r="AY110" s="117" t="s">
        <v>139</v>
      </c>
      <c r="BE110" s="174">
        <f t="shared" si="0"/>
        <v>0</v>
      </c>
      <c r="BF110" s="174">
        <f t="shared" si="1"/>
        <v>0</v>
      </c>
      <c r="BG110" s="174">
        <f t="shared" si="2"/>
        <v>0</v>
      </c>
      <c r="BH110" s="174">
        <f t="shared" si="3"/>
        <v>0</v>
      </c>
      <c r="BI110" s="174">
        <f t="shared" si="4"/>
        <v>0</v>
      </c>
      <c r="BJ110" s="117" t="s">
        <v>83</v>
      </c>
    </row>
    <row r="111" spans="2:62" s="126" customFormat="1" ht="18" customHeight="1">
      <c r="B111" s="127"/>
      <c r="C111" s="128"/>
      <c r="D111" s="266" t="s">
        <v>142</v>
      </c>
      <c r="E111" s="346"/>
      <c r="F111" s="346"/>
      <c r="G111" s="346"/>
      <c r="H111" s="346"/>
      <c r="I111" s="108"/>
      <c r="J111" s="108"/>
      <c r="K111" s="108"/>
      <c r="L111" s="108"/>
      <c r="M111" s="108"/>
      <c r="N111" s="268">
        <f>ROUND(N88*T111,2)</f>
        <v>0</v>
      </c>
      <c r="O111" s="347"/>
      <c r="P111" s="347"/>
      <c r="Q111" s="347"/>
      <c r="R111" s="130"/>
      <c r="S111" s="128"/>
      <c r="T111" s="172"/>
      <c r="U111" s="173" t="s">
        <v>40</v>
      </c>
      <c r="AY111" s="117" t="s">
        <v>139</v>
      </c>
      <c r="BE111" s="174">
        <f t="shared" si="0"/>
        <v>0</v>
      </c>
      <c r="BF111" s="174">
        <f t="shared" si="1"/>
        <v>0</v>
      </c>
      <c r="BG111" s="174">
        <f t="shared" si="2"/>
        <v>0</v>
      </c>
      <c r="BH111" s="174">
        <f t="shared" si="3"/>
        <v>0</v>
      </c>
      <c r="BI111" s="174">
        <f t="shared" si="4"/>
        <v>0</v>
      </c>
      <c r="BJ111" s="117" t="s">
        <v>83</v>
      </c>
    </row>
    <row r="112" spans="2:62" s="126" customFormat="1" ht="18" customHeight="1">
      <c r="B112" s="127"/>
      <c r="C112" s="128"/>
      <c r="D112" s="266" t="s">
        <v>143</v>
      </c>
      <c r="E112" s="346"/>
      <c r="F112" s="346"/>
      <c r="G112" s="346"/>
      <c r="H112" s="346"/>
      <c r="I112" s="108"/>
      <c r="J112" s="108"/>
      <c r="K112" s="108"/>
      <c r="L112" s="108"/>
      <c r="M112" s="108"/>
      <c r="N112" s="268">
        <f>ROUND(N88*T112,2)</f>
        <v>0</v>
      </c>
      <c r="O112" s="347"/>
      <c r="P112" s="347"/>
      <c r="Q112" s="347"/>
      <c r="R112" s="130"/>
      <c r="S112" s="128"/>
      <c r="T112" s="172"/>
      <c r="U112" s="173" t="s">
        <v>40</v>
      </c>
      <c r="AY112" s="117" t="s">
        <v>139</v>
      </c>
      <c r="BE112" s="174">
        <f t="shared" si="0"/>
        <v>0</v>
      </c>
      <c r="BF112" s="174">
        <f t="shared" si="1"/>
        <v>0</v>
      </c>
      <c r="BG112" s="174">
        <f t="shared" si="2"/>
        <v>0</v>
      </c>
      <c r="BH112" s="174">
        <f t="shared" si="3"/>
        <v>0</v>
      </c>
      <c r="BI112" s="174">
        <f t="shared" si="4"/>
        <v>0</v>
      </c>
      <c r="BJ112" s="117" t="s">
        <v>83</v>
      </c>
    </row>
    <row r="113" spans="2:62" s="126" customFormat="1" ht="18" customHeight="1">
      <c r="B113" s="127"/>
      <c r="C113" s="128"/>
      <c r="D113" s="114" t="s">
        <v>144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268">
        <f>ROUND(N88*T113,2)</f>
        <v>0</v>
      </c>
      <c r="O113" s="347"/>
      <c r="P113" s="347"/>
      <c r="Q113" s="347"/>
      <c r="R113" s="130"/>
      <c r="S113" s="128"/>
      <c r="T113" s="175"/>
      <c r="U113" s="176" t="s">
        <v>40</v>
      </c>
      <c r="AY113" s="117" t="s">
        <v>145</v>
      </c>
      <c r="BE113" s="174">
        <f t="shared" si="0"/>
        <v>0</v>
      </c>
      <c r="BF113" s="174">
        <f t="shared" si="1"/>
        <v>0</v>
      </c>
      <c r="BG113" s="174">
        <f t="shared" si="2"/>
        <v>0</v>
      </c>
      <c r="BH113" s="174">
        <f t="shared" si="3"/>
        <v>0</v>
      </c>
      <c r="BI113" s="174">
        <f t="shared" si="4"/>
        <v>0</v>
      </c>
      <c r="BJ113" s="117" t="s">
        <v>83</v>
      </c>
    </row>
    <row r="114" spans="2:18" s="126" customFormat="1" ht="13.5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30"/>
    </row>
    <row r="115" spans="2:18" s="126" customFormat="1" ht="29.25" customHeight="1">
      <c r="B115" s="127"/>
      <c r="C115" s="177" t="s">
        <v>108</v>
      </c>
      <c r="D115" s="139"/>
      <c r="E115" s="139"/>
      <c r="F115" s="139"/>
      <c r="G115" s="139"/>
      <c r="H115" s="139"/>
      <c r="I115" s="139"/>
      <c r="J115" s="139"/>
      <c r="K115" s="139"/>
      <c r="L115" s="348">
        <f>ROUND(SUM(N88+N107),2)</f>
        <v>0</v>
      </c>
      <c r="M115" s="348"/>
      <c r="N115" s="348"/>
      <c r="O115" s="348"/>
      <c r="P115" s="348"/>
      <c r="Q115" s="348"/>
      <c r="R115" s="130"/>
    </row>
    <row r="116" spans="2:18" s="126" customFormat="1" ht="6.95" customHeight="1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4"/>
    </row>
    <row r="120" spans="2:18" s="126" customFormat="1" ht="6.95" customHeight="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7"/>
    </row>
    <row r="121" spans="2:18" s="126" customFormat="1" ht="36.95" customHeight="1">
      <c r="B121" s="127"/>
      <c r="C121" s="349" t="s">
        <v>146</v>
      </c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30" customHeight="1">
      <c r="B123" s="127"/>
      <c r="C123" s="125" t="s">
        <v>19</v>
      </c>
      <c r="D123" s="128"/>
      <c r="E123" s="128"/>
      <c r="F123" s="351" t="str">
        <f>F6</f>
        <v>Lokalita pro RD  Za Hniličkou, Horní Temenice</v>
      </c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128"/>
      <c r="R123" s="130"/>
    </row>
    <row r="124" spans="2:18" s="126" customFormat="1" ht="36.95" customHeight="1">
      <c r="B124" s="127"/>
      <c r="C124" s="158" t="s">
        <v>116</v>
      </c>
      <c r="D124" s="128"/>
      <c r="E124" s="128"/>
      <c r="F124" s="353" t="str">
        <f>F7</f>
        <v>SO 04 - Vodovod</v>
      </c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128"/>
      <c r="R124" s="130"/>
    </row>
    <row r="125" spans="2:18" s="126" customFormat="1" ht="6.95" customHeight="1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30"/>
    </row>
    <row r="126" spans="2:18" s="126" customFormat="1" ht="18" customHeight="1">
      <c r="B126" s="127"/>
      <c r="C126" s="125" t="s">
        <v>23</v>
      </c>
      <c r="D126" s="128"/>
      <c r="E126" s="128"/>
      <c r="F126" s="131" t="str">
        <f>F9</f>
        <v>Šumperk</v>
      </c>
      <c r="G126" s="128"/>
      <c r="H126" s="128"/>
      <c r="I126" s="128"/>
      <c r="J126" s="128"/>
      <c r="K126" s="125" t="s">
        <v>25</v>
      </c>
      <c r="L126" s="128"/>
      <c r="M126" s="339" t="str">
        <f>IF(O9="","",O9)</f>
        <v>Vyplň údaj</v>
      </c>
      <c r="N126" s="339"/>
      <c r="O126" s="339"/>
      <c r="P126" s="339"/>
      <c r="Q126" s="128"/>
      <c r="R126" s="130"/>
    </row>
    <row r="127" spans="2:18" s="126" customFormat="1" ht="6.9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18" s="126" customFormat="1" ht="13.55">
      <c r="B128" s="127"/>
      <c r="C128" s="125" t="s">
        <v>26</v>
      </c>
      <c r="D128" s="128"/>
      <c r="E128" s="128"/>
      <c r="F128" s="131" t="str">
        <f>E12</f>
        <v xml:space="preserve"> </v>
      </c>
      <c r="G128" s="128"/>
      <c r="H128" s="128"/>
      <c r="I128" s="128"/>
      <c r="J128" s="128"/>
      <c r="K128" s="125" t="s">
        <v>32</v>
      </c>
      <c r="L128" s="128"/>
      <c r="M128" s="340" t="str">
        <f>E18</f>
        <v xml:space="preserve"> </v>
      </c>
      <c r="N128" s="340"/>
      <c r="O128" s="340"/>
      <c r="P128" s="340"/>
      <c r="Q128" s="340"/>
      <c r="R128" s="130"/>
    </row>
    <row r="129" spans="2:18" s="126" customFormat="1" ht="14.5" customHeight="1">
      <c r="B129" s="127"/>
      <c r="C129" s="125" t="s">
        <v>30</v>
      </c>
      <c r="D129" s="128"/>
      <c r="E129" s="128"/>
      <c r="F129" s="131" t="str">
        <f>IF(E15="","",E15)</f>
        <v>Vyplň údaj</v>
      </c>
      <c r="G129" s="128"/>
      <c r="H129" s="128"/>
      <c r="I129" s="128"/>
      <c r="J129" s="128"/>
      <c r="K129" s="125" t="s">
        <v>34</v>
      </c>
      <c r="L129" s="128"/>
      <c r="M129" s="340" t="str">
        <f>E21</f>
        <v>Sv. Čech</v>
      </c>
      <c r="N129" s="340"/>
      <c r="O129" s="340"/>
      <c r="P129" s="340"/>
      <c r="Q129" s="340"/>
      <c r="R129" s="130"/>
    </row>
    <row r="130" spans="2:18" s="126" customFormat="1" ht="10.35" customHeight="1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30"/>
    </row>
    <row r="131" spans="2:27" s="182" customFormat="1" ht="29.25" customHeight="1">
      <c r="B131" s="178"/>
      <c r="C131" s="179" t="s">
        <v>147</v>
      </c>
      <c r="D131" s="180" t="s">
        <v>148</v>
      </c>
      <c r="E131" s="180" t="s">
        <v>57</v>
      </c>
      <c r="F131" s="341" t="s">
        <v>149</v>
      </c>
      <c r="G131" s="341"/>
      <c r="H131" s="341"/>
      <c r="I131" s="341"/>
      <c r="J131" s="180" t="s">
        <v>150</v>
      </c>
      <c r="K131" s="180" t="s">
        <v>151</v>
      </c>
      <c r="L131" s="342" t="s">
        <v>152</v>
      </c>
      <c r="M131" s="342"/>
      <c r="N131" s="341" t="s">
        <v>122</v>
      </c>
      <c r="O131" s="341"/>
      <c r="P131" s="341"/>
      <c r="Q131" s="343"/>
      <c r="R131" s="181"/>
      <c r="T131" s="183" t="s">
        <v>153</v>
      </c>
      <c r="U131" s="184" t="s">
        <v>39</v>
      </c>
      <c r="V131" s="184" t="s">
        <v>154</v>
      </c>
      <c r="W131" s="184" t="s">
        <v>155</v>
      </c>
      <c r="X131" s="184" t="s">
        <v>156</v>
      </c>
      <c r="Y131" s="184" t="s">
        <v>157</v>
      </c>
      <c r="Z131" s="184" t="s">
        <v>158</v>
      </c>
      <c r="AA131" s="185" t="s">
        <v>159</v>
      </c>
    </row>
    <row r="132" spans="2:63" s="126" customFormat="1" ht="29.25" customHeight="1">
      <c r="B132" s="127"/>
      <c r="C132" s="186" t="s">
        <v>119</v>
      </c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344">
        <f>BK132</f>
        <v>0</v>
      </c>
      <c r="O132" s="345"/>
      <c r="P132" s="345"/>
      <c r="Q132" s="345"/>
      <c r="R132" s="130"/>
      <c r="T132" s="187"/>
      <c r="U132" s="132"/>
      <c r="V132" s="132"/>
      <c r="W132" s="188">
        <f>W133+W803+W807+W826+W829</f>
        <v>0</v>
      </c>
      <c r="X132" s="132"/>
      <c r="Y132" s="188">
        <f>Y133+Y803+Y807+Y826+Y829</f>
        <v>349.06460634000007</v>
      </c>
      <c r="Z132" s="132"/>
      <c r="AA132" s="189">
        <f>AA133+AA803+AA807+AA826+AA829</f>
        <v>3.884</v>
      </c>
      <c r="AT132" s="117" t="s">
        <v>74</v>
      </c>
      <c r="AU132" s="117" t="s">
        <v>124</v>
      </c>
      <c r="BK132" s="190">
        <f>BK133+BK803+BK807+BK826+BK829</f>
        <v>0</v>
      </c>
    </row>
    <row r="133" spans="2:63" s="195" customFormat="1" ht="37.4" customHeight="1">
      <c r="B133" s="191"/>
      <c r="C133" s="192"/>
      <c r="D133" s="193" t="s">
        <v>125</v>
      </c>
      <c r="E133" s="193"/>
      <c r="F133" s="193"/>
      <c r="G133" s="193"/>
      <c r="H133" s="193"/>
      <c r="I133" s="193"/>
      <c r="J133" s="193"/>
      <c r="K133" s="193"/>
      <c r="L133" s="193"/>
      <c r="M133" s="193"/>
      <c r="N133" s="335">
        <f>BK133</f>
        <v>0</v>
      </c>
      <c r="O133" s="336"/>
      <c r="P133" s="336"/>
      <c r="Q133" s="336"/>
      <c r="R133" s="194"/>
      <c r="T133" s="196"/>
      <c r="U133" s="192"/>
      <c r="V133" s="192"/>
      <c r="W133" s="197">
        <f>W134+W367+W418+W469+W485+W784+W789+W791</f>
        <v>0</v>
      </c>
      <c r="X133" s="192"/>
      <c r="Y133" s="197">
        <f>Y134+Y367+Y418+Y469+Y485+Y784+Y789+Y791</f>
        <v>348.35167034000006</v>
      </c>
      <c r="Z133" s="192"/>
      <c r="AA133" s="198">
        <f>AA134+AA367+AA418+AA469+AA485+AA784+AA789+AA791</f>
        <v>3.884</v>
      </c>
      <c r="AR133" s="199" t="s">
        <v>83</v>
      </c>
      <c r="AT133" s="200" t="s">
        <v>74</v>
      </c>
      <c r="AU133" s="200" t="s">
        <v>75</v>
      </c>
      <c r="AY133" s="199" t="s">
        <v>160</v>
      </c>
      <c r="BK133" s="201">
        <f>BK134+BK367+BK418+BK469+BK485+BK784+BK789+BK791</f>
        <v>0</v>
      </c>
    </row>
    <row r="134" spans="2:63" s="195" customFormat="1" ht="19.85" customHeight="1">
      <c r="B134" s="191"/>
      <c r="C134" s="192"/>
      <c r="D134" s="202" t="s">
        <v>126</v>
      </c>
      <c r="E134" s="202"/>
      <c r="F134" s="202"/>
      <c r="G134" s="202"/>
      <c r="H134" s="202"/>
      <c r="I134" s="202"/>
      <c r="J134" s="202"/>
      <c r="K134" s="202"/>
      <c r="L134" s="202"/>
      <c r="M134" s="202"/>
      <c r="N134" s="313">
        <f>BK134</f>
        <v>0</v>
      </c>
      <c r="O134" s="314"/>
      <c r="P134" s="314"/>
      <c r="Q134" s="314"/>
      <c r="R134" s="194"/>
      <c r="T134" s="196"/>
      <c r="U134" s="192"/>
      <c r="V134" s="192"/>
      <c r="W134" s="197">
        <f>W135+SUM(W136:W359)</f>
        <v>0</v>
      </c>
      <c r="X134" s="192"/>
      <c r="Y134" s="197">
        <f>Y135+SUM(Y136:Y359)</f>
        <v>260.623492</v>
      </c>
      <c r="Z134" s="192"/>
      <c r="AA134" s="198">
        <f>AA135+SUM(AA136:AA359)</f>
        <v>3.884</v>
      </c>
      <c r="AR134" s="199" t="s">
        <v>83</v>
      </c>
      <c r="AT134" s="200" t="s">
        <v>74</v>
      </c>
      <c r="AU134" s="200" t="s">
        <v>83</v>
      </c>
      <c r="AY134" s="199" t="s">
        <v>160</v>
      </c>
      <c r="BK134" s="201">
        <f>BK135+SUM(BK136:BK359)</f>
        <v>0</v>
      </c>
    </row>
    <row r="135" spans="2:65" s="126" customFormat="1" ht="40.15" customHeight="1">
      <c r="B135" s="127"/>
      <c r="C135" s="383" t="s">
        <v>83</v>
      </c>
      <c r="D135" s="383" t="s">
        <v>161</v>
      </c>
      <c r="E135" s="384" t="s">
        <v>602</v>
      </c>
      <c r="F135" s="385" t="s">
        <v>603</v>
      </c>
      <c r="G135" s="385"/>
      <c r="H135" s="385"/>
      <c r="I135" s="385"/>
      <c r="J135" s="386" t="s">
        <v>164</v>
      </c>
      <c r="K135" s="387">
        <v>6.5</v>
      </c>
      <c r="L135" s="317">
        <v>0</v>
      </c>
      <c r="M135" s="317"/>
      <c r="N135" s="318">
        <f>ROUND(L135*K135,2)</f>
        <v>0</v>
      </c>
      <c r="O135" s="318"/>
      <c r="P135" s="318"/>
      <c r="Q135" s="318"/>
      <c r="R135" s="130"/>
      <c r="T135" s="207" t="s">
        <v>5</v>
      </c>
      <c r="U135" s="208" t="s">
        <v>40</v>
      </c>
      <c r="V135" s="128"/>
      <c r="W135" s="209">
        <f>V135*K135</f>
        <v>0</v>
      </c>
      <c r="X135" s="209">
        <v>0</v>
      </c>
      <c r="Y135" s="209">
        <f>X135*K135</f>
        <v>0</v>
      </c>
      <c r="Z135" s="209">
        <v>0.44</v>
      </c>
      <c r="AA135" s="210">
        <f>Z135*K135</f>
        <v>2.86</v>
      </c>
      <c r="AR135" s="117" t="s">
        <v>165</v>
      </c>
      <c r="AT135" s="117" t="s">
        <v>161</v>
      </c>
      <c r="AU135" s="117" t="s">
        <v>114</v>
      </c>
      <c r="AY135" s="117" t="s">
        <v>160</v>
      </c>
      <c r="BE135" s="174">
        <f>IF(U135="základní",N135,0)</f>
        <v>0</v>
      </c>
      <c r="BF135" s="174">
        <f>IF(U135="snížená",N135,0)</f>
        <v>0</v>
      </c>
      <c r="BG135" s="174">
        <f>IF(U135="zákl. přenesená",N135,0)</f>
        <v>0</v>
      </c>
      <c r="BH135" s="174">
        <f>IF(U135="sníž. přenesená",N135,0)</f>
        <v>0</v>
      </c>
      <c r="BI135" s="174">
        <f>IF(U135="nulová",N135,0)</f>
        <v>0</v>
      </c>
      <c r="BJ135" s="117" t="s">
        <v>83</v>
      </c>
      <c r="BK135" s="174">
        <f>ROUND(L135*K135,2)</f>
        <v>0</v>
      </c>
      <c r="BL135" s="117" t="s">
        <v>165</v>
      </c>
      <c r="BM135" s="117" t="s">
        <v>1471</v>
      </c>
    </row>
    <row r="136" spans="2:51" s="216" customFormat="1" ht="20.5" customHeight="1">
      <c r="B136" s="211"/>
      <c r="C136" s="388"/>
      <c r="D136" s="388"/>
      <c r="E136" s="389" t="s">
        <v>5</v>
      </c>
      <c r="F136" s="390" t="s">
        <v>1472</v>
      </c>
      <c r="G136" s="391"/>
      <c r="H136" s="391"/>
      <c r="I136" s="391"/>
      <c r="J136" s="388"/>
      <c r="K136" s="392" t="s">
        <v>5</v>
      </c>
      <c r="L136" s="212"/>
      <c r="M136" s="212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168</v>
      </c>
      <c r="AU136" s="219" t="s">
        <v>114</v>
      </c>
      <c r="AV136" s="216" t="s">
        <v>83</v>
      </c>
      <c r="AW136" s="216" t="s">
        <v>33</v>
      </c>
      <c r="AX136" s="216" t="s">
        <v>75</v>
      </c>
      <c r="AY136" s="219" t="s">
        <v>160</v>
      </c>
    </row>
    <row r="137" spans="2:51" s="216" customFormat="1" ht="20.5" customHeight="1">
      <c r="B137" s="211"/>
      <c r="C137" s="388"/>
      <c r="D137" s="388"/>
      <c r="E137" s="389" t="s">
        <v>5</v>
      </c>
      <c r="F137" s="393" t="s">
        <v>1473</v>
      </c>
      <c r="G137" s="394"/>
      <c r="H137" s="394"/>
      <c r="I137" s="394"/>
      <c r="J137" s="388"/>
      <c r="K137" s="392" t="s">
        <v>5</v>
      </c>
      <c r="L137" s="212"/>
      <c r="M137" s="212"/>
      <c r="N137" s="212"/>
      <c r="O137" s="212"/>
      <c r="P137" s="212"/>
      <c r="Q137" s="212"/>
      <c r="R137" s="215"/>
      <c r="T137" s="217"/>
      <c r="U137" s="212"/>
      <c r="V137" s="212"/>
      <c r="W137" s="212"/>
      <c r="X137" s="212"/>
      <c r="Y137" s="212"/>
      <c r="Z137" s="212"/>
      <c r="AA137" s="218"/>
      <c r="AT137" s="219" t="s">
        <v>168</v>
      </c>
      <c r="AU137" s="219" t="s">
        <v>114</v>
      </c>
      <c r="AV137" s="216" t="s">
        <v>83</v>
      </c>
      <c r="AW137" s="216" t="s">
        <v>33</v>
      </c>
      <c r="AX137" s="216" t="s">
        <v>75</v>
      </c>
      <c r="AY137" s="219" t="s">
        <v>160</v>
      </c>
    </row>
    <row r="138" spans="2:51" s="225" customFormat="1" ht="20.5" customHeight="1">
      <c r="B138" s="220"/>
      <c r="C138" s="395"/>
      <c r="D138" s="395"/>
      <c r="E138" s="396" t="s">
        <v>5</v>
      </c>
      <c r="F138" s="397" t="s">
        <v>1474</v>
      </c>
      <c r="G138" s="398"/>
      <c r="H138" s="398"/>
      <c r="I138" s="398"/>
      <c r="J138" s="395"/>
      <c r="K138" s="399">
        <v>6.5</v>
      </c>
      <c r="L138" s="221"/>
      <c r="M138" s="221"/>
      <c r="N138" s="221"/>
      <c r="O138" s="221"/>
      <c r="P138" s="221"/>
      <c r="Q138" s="221"/>
      <c r="R138" s="224"/>
      <c r="T138" s="226"/>
      <c r="U138" s="221"/>
      <c r="V138" s="221"/>
      <c r="W138" s="221"/>
      <c r="X138" s="221"/>
      <c r="Y138" s="221"/>
      <c r="Z138" s="221"/>
      <c r="AA138" s="227"/>
      <c r="AT138" s="228" t="s">
        <v>168</v>
      </c>
      <c r="AU138" s="228" t="s">
        <v>114</v>
      </c>
      <c r="AV138" s="225" t="s">
        <v>114</v>
      </c>
      <c r="AW138" s="225" t="s">
        <v>33</v>
      </c>
      <c r="AX138" s="225" t="s">
        <v>75</v>
      </c>
      <c r="AY138" s="228" t="s">
        <v>160</v>
      </c>
    </row>
    <row r="139" spans="2:51" s="234" customFormat="1" ht="20.5" customHeight="1">
      <c r="B139" s="229"/>
      <c r="C139" s="400"/>
      <c r="D139" s="400"/>
      <c r="E139" s="401" t="s">
        <v>5</v>
      </c>
      <c r="F139" s="402" t="s">
        <v>170</v>
      </c>
      <c r="G139" s="403"/>
      <c r="H139" s="403"/>
      <c r="I139" s="403"/>
      <c r="J139" s="400"/>
      <c r="K139" s="404">
        <v>6.5</v>
      </c>
      <c r="L139" s="230"/>
      <c r="M139" s="230"/>
      <c r="N139" s="230"/>
      <c r="O139" s="230"/>
      <c r="P139" s="230"/>
      <c r="Q139" s="230"/>
      <c r="R139" s="233"/>
      <c r="T139" s="235"/>
      <c r="U139" s="230"/>
      <c r="V139" s="230"/>
      <c r="W139" s="230"/>
      <c r="X139" s="230"/>
      <c r="Y139" s="230"/>
      <c r="Z139" s="230"/>
      <c r="AA139" s="236"/>
      <c r="AT139" s="237" t="s">
        <v>168</v>
      </c>
      <c r="AU139" s="237" t="s">
        <v>114</v>
      </c>
      <c r="AV139" s="234" t="s">
        <v>165</v>
      </c>
      <c r="AW139" s="234" t="s">
        <v>33</v>
      </c>
      <c r="AX139" s="234" t="s">
        <v>83</v>
      </c>
      <c r="AY139" s="237" t="s">
        <v>160</v>
      </c>
    </row>
    <row r="140" spans="2:65" s="126" customFormat="1" ht="28.95" customHeight="1">
      <c r="B140" s="127"/>
      <c r="C140" s="383" t="s">
        <v>114</v>
      </c>
      <c r="D140" s="383" t="s">
        <v>161</v>
      </c>
      <c r="E140" s="384" t="s">
        <v>607</v>
      </c>
      <c r="F140" s="385" t="s">
        <v>608</v>
      </c>
      <c r="G140" s="385"/>
      <c r="H140" s="385"/>
      <c r="I140" s="385"/>
      <c r="J140" s="386" t="s">
        <v>164</v>
      </c>
      <c r="K140" s="387">
        <v>4</v>
      </c>
      <c r="L140" s="317">
        <v>0</v>
      </c>
      <c r="M140" s="317"/>
      <c r="N140" s="318">
        <f>ROUND(L140*K140,2)</f>
        <v>0</v>
      </c>
      <c r="O140" s="318"/>
      <c r="P140" s="318"/>
      <c r="Q140" s="318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9E-05</v>
      </c>
      <c r="Y140" s="209">
        <f>X140*K140</f>
        <v>0.00036</v>
      </c>
      <c r="Z140" s="209">
        <v>0.256</v>
      </c>
      <c r="AA140" s="210">
        <f>Z140*K140</f>
        <v>1.024</v>
      </c>
      <c r="AR140" s="117" t="s">
        <v>165</v>
      </c>
      <c r="AT140" s="117" t="s">
        <v>161</v>
      </c>
      <c r="AU140" s="117" t="s">
        <v>114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1475</v>
      </c>
    </row>
    <row r="141" spans="2:51" s="216" customFormat="1" ht="20.5" customHeight="1">
      <c r="B141" s="211"/>
      <c r="C141" s="388"/>
      <c r="D141" s="388"/>
      <c r="E141" s="389" t="s">
        <v>5</v>
      </c>
      <c r="F141" s="390" t="s">
        <v>1476</v>
      </c>
      <c r="G141" s="391"/>
      <c r="H141" s="391"/>
      <c r="I141" s="391"/>
      <c r="J141" s="388"/>
      <c r="K141" s="392" t="s">
        <v>5</v>
      </c>
      <c r="L141" s="212"/>
      <c r="M141" s="212"/>
      <c r="N141" s="212"/>
      <c r="O141" s="212"/>
      <c r="P141" s="212"/>
      <c r="Q141" s="212"/>
      <c r="R141" s="215"/>
      <c r="T141" s="217"/>
      <c r="U141" s="212"/>
      <c r="V141" s="212"/>
      <c r="W141" s="212"/>
      <c r="X141" s="212"/>
      <c r="Y141" s="212"/>
      <c r="Z141" s="212"/>
      <c r="AA141" s="218"/>
      <c r="AT141" s="219" t="s">
        <v>168</v>
      </c>
      <c r="AU141" s="219" t="s">
        <v>114</v>
      </c>
      <c r="AV141" s="216" t="s">
        <v>83</v>
      </c>
      <c r="AW141" s="216" t="s">
        <v>33</v>
      </c>
      <c r="AX141" s="216" t="s">
        <v>75</v>
      </c>
      <c r="AY141" s="219" t="s">
        <v>160</v>
      </c>
    </row>
    <row r="142" spans="2:51" s="216" customFormat="1" ht="20.5" customHeight="1">
      <c r="B142" s="211"/>
      <c r="C142" s="388"/>
      <c r="D142" s="388"/>
      <c r="E142" s="389" t="s">
        <v>5</v>
      </c>
      <c r="F142" s="393" t="s">
        <v>1473</v>
      </c>
      <c r="G142" s="394"/>
      <c r="H142" s="394"/>
      <c r="I142" s="394"/>
      <c r="J142" s="388"/>
      <c r="K142" s="392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395"/>
      <c r="D143" s="395"/>
      <c r="E143" s="396" t="s">
        <v>5</v>
      </c>
      <c r="F143" s="397" t="s">
        <v>165</v>
      </c>
      <c r="G143" s="398"/>
      <c r="H143" s="398"/>
      <c r="I143" s="398"/>
      <c r="J143" s="395"/>
      <c r="K143" s="399">
        <v>4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75</v>
      </c>
      <c r="AY143" s="228" t="s">
        <v>160</v>
      </c>
    </row>
    <row r="144" spans="2:51" s="234" customFormat="1" ht="20.5" customHeight="1">
      <c r="B144" s="229"/>
      <c r="C144" s="400"/>
      <c r="D144" s="400"/>
      <c r="E144" s="401" t="s">
        <v>5</v>
      </c>
      <c r="F144" s="402" t="s">
        <v>170</v>
      </c>
      <c r="G144" s="403"/>
      <c r="H144" s="403"/>
      <c r="I144" s="403"/>
      <c r="J144" s="400"/>
      <c r="K144" s="404">
        <v>4</v>
      </c>
      <c r="L144" s="230"/>
      <c r="M144" s="230"/>
      <c r="N144" s="230"/>
      <c r="O144" s="230"/>
      <c r="P144" s="230"/>
      <c r="Q144" s="230"/>
      <c r="R144" s="233"/>
      <c r="T144" s="235"/>
      <c r="U144" s="230"/>
      <c r="V144" s="230"/>
      <c r="W144" s="230"/>
      <c r="X144" s="230"/>
      <c r="Y144" s="230"/>
      <c r="Z144" s="230"/>
      <c r="AA144" s="236"/>
      <c r="AT144" s="237" t="s">
        <v>168</v>
      </c>
      <c r="AU144" s="237" t="s">
        <v>114</v>
      </c>
      <c r="AV144" s="234" t="s">
        <v>165</v>
      </c>
      <c r="AW144" s="234" t="s">
        <v>33</v>
      </c>
      <c r="AX144" s="234" t="s">
        <v>83</v>
      </c>
      <c r="AY144" s="237" t="s">
        <v>160</v>
      </c>
    </row>
    <row r="145" spans="2:65" s="126" customFormat="1" ht="28.95" customHeight="1">
      <c r="B145" s="127"/>
      <c r="C145" s="383" t="s">
        <v>175</v>
      </c>
      <c r="D145" s="383" t="s">
        <v>161</v>
      </c>
      <c r="E145" s="384" t="s">
        <v>1477</v>
      </c>
      <c r="F145" s="385" t="s">
        <v>1478</v>
      </c>
      <c r="G145" s="385"/>
      <c r="H145" s="385"/>
      <c r="I145" s="385"/>
      <c r="J145" s="386" t="s">
        <v>178</v>
      </c>
      <c r="K145" s="387">
        <v>6</v>
      </c>
      <c r="L145" s="317">
        <v>0</v>
      </c>
      <c r="M145" s="317"/>
      <c r="N145" s="318">
        <f>ROUND(L145*K145,2)</f>
        <v>0</v>
      </c>
      <c r="O145" s="318"/>
      <c r="P145" s="318"/>
      <c r="Q145" s="318"/>
      <c r="R145" s="130"/>
      <c r="T145" s="207" t="s">
        <v>5</v>
      </c>
      <c r="U145" s="208" t="s">
        <v>40</v>
      </c>
      <c r="V145" s="128"/>
      <c r="W145" s="209">
        <f>V145*K145</f>
        <v>0</v>
      </c>
      <c r="X145" s="209">
        <v>0.0369</v>
      </c>
      <c r="Y145" s="209">
        <f>X145*K145</f>
        <v>0.2214</v>
      </c>
      <c r="Z145" s="209">
        <v>0</v>
      </c>
      <c r="AA145" s="210">
        <f>Z145*K145</f>
        <v>0</v>
      </c>
      <c r="AR145" s="117" t="s">
        <v>165</v>
      </c>
      <c r="AT145" s="117" t="s">
        <v>161</v>
      </c>
      <c r="AU145" s="117" t="s">
        <v>114</v>
      </c>
      <c r="AY145" s="117" t="s">
        <v>160</v>
      </c>
      <c r="BE145" s="174">
        <f>IF(U145="základní",N145,0)</f>
        <v>0</v>
      </c>
      <c r="BF145" s="174">
        <f>IF(U145="snížená",N145,0)</f>
        <v>0</v>
      </c>
      <c r="BG145" s="174">
        <f>IF(U145="zákl. přenesená",N145,0)</f>
        <v>0</v>
      </c>
      <c r="BH145" s="174">
        <f>IF(U145="sníž. přenesená",N145,0)</f>
        <v>0</v>
      </c>
      <c r="BI145" s="174">
        <f>IF(U145="nulová",N145,0)</f>
        <v>0</v>
      </c>
      <c r="BJ145" s="117" t="s">
        <v>83</v>
      </c>
      <c r="BK145" s="174">
        <f>ROUND(L145*K145,2)</f>
        <v>0</v>
      </c>
      <c r="BL145" s="117" t="s">
        <v>165</v>
      </c>
      <c r="BM145" s="117" t="s">
        <v>1479</v>
      </c>
    </row>
    <row r="146" spans="2:51" s="216" customFormat="1" ht="20.5" customHeight="1">
      <c r="B146" s="211"/>
      <c r="C146" s="388"/>
      <c r="D146" s="388"/>
      <c r="E146" s="389" t="s">
        <v>5</v>
      </c>
      <c r="F146" s="390" t="s">
        <v>1480</v>
      </c>
      <c r="G146" s="391"/>
      <c r="H146" s="391"/>
      <c r="I146" s="391"/>
      <c r="J146" s="388"/>
      <c r="K146" s="392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395"/>
      <c r="D147" s="395"/>
      <c r="E147" s="396" t="s">
        <v>5</v>
      </c>
      <c r="F147" s="397" t="s">
        <v>175</v>
      </c>
      <c r="G147" s="398"/>
      <c r="H147" s="398"/>
      <c r="I147" s="398"/>
      <c r="J147" s="395"/>
      <c r="K147" s="399">
        <v>3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388"/>
      <c r="D148" s="388"/>
      <c r="E148" s="389" t="s">
        <v>5</v>
      </c>
      <c r="F148" s="393" t="s">
        <v>1481</v>
      </c>
      <c r="G148" s="394"/>
      <c r="H148" s="394"/>
      <c r="I148" s="394"/>
      <c r="J148" s="388"/>
      <c r="K148" s="392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395"/>
      <c r="D149" s="395"/>
      <c r="E149" s="396" t="s">
        <v>5</v>
      </c>
      <c r="F149" s="397" t="s">
        <v>175</v>
      </c>
      <c r="G149" s="398"/>
      <c r="H149" s="398"/>
      <c r="I149" s="398"/>
      <c r="J149" s="395"/>
      <c r="K149" s="399">
        <v>3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34" customFormat="1" ht="20.5" customHeight="1">
      <c r="B150" s="229"/>
      <c r="C150" s="400"/>
      <c r="D150" s="400"/>
      <c r="E150" s="401" t="s">
        <v>5</v>
      </c>
      <c r="F150" s="402" t="s">
        <v>170</v>
      </c>
      <c r="G150" s="403"/>
      <c r="H150" s="403"/>
      <c r="I150" s="403"/>
      <c r="J150" s="400"/>
      <c r="K150" s="404">
        <v>6</v>
      </c>
      <c r="L150" s="230"/>
      <c r="M150" s="230"/>
      <c r="N150" s="230"/>
      <c r="O150" s="230"/>
      <c r="P150" s="230"/>
      <c r="Q150" s="230"/>
      <c r="R150" s="233"/>
      <c r="T150" s="235"/>
      <c r="U150" s="230"/>
      <c r="V150" s="230"/>
      <c r="W150" s="230"/>
      <c r="X150" s="230"/>
      <c r="Y150" s="230"/>
      <c r="Z150" s="230"/>
      <c r="AA150" s="236"/>
      <c r="AT150" s="237" t="s">
        <v>168</v>
      </c>
      <c r="AU150" s="237" t="s">
        <v>114</v>
      </c>
      <c r="AV150" s="234" t="s">
        <v>165</v>
      </c>
      <c r="AW150" s="234" t="s">
        <v>33</v>
      </c>
      <c r="AX150" s="234" t="s">
        <v>83</v>
      </c>
      <c r="AY150" s="237" t="s">
        <v>160</v>
      </c>
    </row>
    <row r="151" spans="2:65" s="126" customFormat="1" ht="28.95" customHeight="1">
      <c r="B151" s="127"/>
      <c r="C151" s="383" t="s">
        <v>186</v>
      </c>
      <c r="D151" s="383" t="s">
        <v>161</v>
      </c>
      <c r="E151" s="384" t="s">
        <v>616</v>
      </c>
      <c r="F151" s="385" t="s">
        <v>617</v>
      </c>
      <c r="G151" s="385"/>
      <c r="H151" s="385"/>
      <c r="I151" s="385"/>
      <c r="J151" s="386" t="s">
        <v>182</v>
      </c>
      <c r="K151" s="387">
        <v>116.622</v>
      </c>
      <c r="L151" s="317">
        <v>0</v>
      </c>
      <c r="M151" s="317"/>
      <c r="N151" s="318">
        <f>ROUND(L151*K151,2)</f>
        <v>0</v>
      </c>
      <c r="O151" s="318"/>
      <c r="P151" s="318"/>
      <c r="Q151" s="318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114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1482</v>
      </c>
    </row>
    <row r="152" spans="2:51" s="216" customFormat="1" ht="20.5" customHeight="1">
      <c r="B152" s="211"/>
      <c r="C152" s="388"/>
      <c r="D152" s="388"/>
      <c r="E152" s="389" t="s">
        <v>5</v>
      </c>
      <c r="F152" s="390" t="s">
        <v>1483</v>
      </c>
      <c r="G152" s="391"/>
      <c r="H152" s="391"/>
      <c r="I152" s="391"/>
      <c r="J152" s="388"/>
      <c r="K152" s="392" t="s">
        <v>5</v>
      </c>
      <c r="L152" s="212"/>
      <c r="M152" s="212"/>
      <c r="N152" s="212"/>
      <c r="O152" s="212"/>
      <c r="P152" s="212"/>
      <c r="Q152" s="212"/>
      <c r="R152" s="215"/>
      <c r="T152" s="217"/>
      <c r="U152" s="212"/>
      <c r="V152" s="212"/>
      <c r="W152" s="212"/>
      <c r="X152" s="212"/>
      <c r="Y152" s="212"/>
      <c r="Z152" s="212"/>
      <c r="AA152" s="218"/>
      <c r="AT152" s="219" t="s">
        <v>168</v>
      </c>
      <c r="AU152" s="219" t="s">
        <v>114</v>
      </c>
      <c r="AV152" s="216" t="s">
        <v>83</v>
      </c>
      <c r="AW152" s="216" t="s">
        <v>33</v>
      </c>
      <c r="AX152" s="216" t="s">
        <v>75</v>
      </c>
      <c r="AY152" s="219" t="s">
        <v>160</v>
      </c>
    </row>
    <row r="153" spans="2:51" s="216" customFormat="1" ht="20.5" customHeight="1">
      <c r="B153" s="211"/>
      <c r="C153" s="388"/>
      <c r="D153" s="388"/>
      <c r="E153" s="389" t="s">
        <v>5</v>
      </c>
      <c r="F153" s="393" t="s">
        <v>1119</v>
      </c>
      <c r="G153" s="394"/>
      <c r="H153" s="394"/>
      <c r="I153" s="394"/>
      <c r="J153" s="388"/>
      <c r="K153" s="392" t="s">
        <v>5</v>
      </c>
      <c r="L153" s="212"/>
      <c r="M153" s="212"/>
      <c r="N153" s="212"/>
      <c r="O153" s="212"/>
      <c r="P153" s="212"/>
      <c r="Q153" s="212"/>
      <c r="R153" s="215"/>
      <c r="T153" s="217"/>
      <c r="U153" s="212"/>
      <c r="V153" s="212"/>
      <c r="W153" s="212"/>
      <c r="X153" s="212"/>
      <c r="Y153" s="212"/>
      <c r="Z153" s="212"/>
      <c r="AA153" s="218"/>
      <c r="AT153" s="219" t="s">
        <v>168</v>
      </c>
      <c r="AU153" s="219" t="s">
        <v>114</v>
      </c>
      <c r="AV153" s="216" t="s">
        <v>83</v>
      </c>
      <c r="AW153" s="216" t="s">
        <v>33</v>
      </c>
      <c r="AX153" s="216" t="s">
        <v>75</v>
      </c>
      <c r="AY153" s="219" t="s">
        <v>160</v>
      </c>
    </row>
    <row r="154" spans="2:51" s="225" customFormat="1" ht="20.5" customHeight="1">
      <c r="B154" s="220"/>
      <c r="C154" s="395"/>
      <c r="D154" s="395"/>
      <c r="E154" s="396" t="s">
        <v>5</v>
      </c>
      <c r="F154" s="397" t="s">
        <v>1484</v>
      </c>
      <c r="G154" s="398"/>
      <c r="H154" s="398"/>
      <c r="I154" s="398"/>
      <c r="J154" s="395"/>
      <c r="K154" s="399">
        <v>6.372</v>
      </c>
      <c r="L154" s="221"/>
      <c r="M154" s="221"/>
      <c r="N154" s="221"/>
      <c r="O154" s="221"/>
      <c r="P154" s="221"/>
      <c r="Q154" s="221"/>
      <c r="R154" s="224"/>
      <c r="T154" s="226"/>
      <c r="U154" s="221"/>
      <c r="V154" s="221"/>
      <c r="W154" s="221"/>
      <c r="X154" s="221"/>
      <c r="Y154" s="221"/>
      <c r="Z154" s="221"/>
      <c r="AA154" s="227"/>
      <c r="AT154" s="228" t="s">
        <v>168</v>
      </c>
      <c r="AU154" s="228" t="s">
        <v>114</v>
      </c>
      <c r="AV154" s="225" t="s">
        <v>114</v>
      </c>
      <c r="AW154" s="225" t="s">
        <v>33</v>
      </c>
      <c r="AX154" s="225" t="s">
        <v>75</v>
      </c>
      <c r="AY154" s="228" t="s">
        <v>160</v>
      </c>
    </row>
    <row r="155" spans="2:51" s="216" customFormat="1" ht="20.5" customHeight="1">
      <c r="B155" s="211"/>
      <c r="C155" s="388"/>
      <c r="D155" s="388"/>
      <c r="E155" s="389" t="s">
        <v>5</v>
      </c>
      <c r="F155" s="393" t="s">
        <v>1121</v>
      </c>
      <c r="G155" s="394"/>
      <c r="H155" s="394"/>
      <c r="I155" s="394"/>
      <c r="J155" s="388"/>
      <c r="K155" s="392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0.5" customHeight="1">
      <c r="B156" s="220"/>
      <c r="C156" s="395"/>
      <c r="D156" s="395"/>
      <c r="E156" s="396" t="s">
        <v>5</v>
      </c>
      <c r="F156" s="397" t="s">
        <v>1484</v>
      </c>
      <c r="G156" s="398"/>
      <c r="H156" s="398"/>
      <c r="I156" s="398"/>
      <c r="J156" s="395"/>
      <c r="K156" s="399">
        <v>6.372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16" customFormat="1" ht="20.5" customHeight="1">
      <c r="B157" s="211"/>
      <c r="C157" s="388"/>
      <c r="D157" s="388"/>
      <c r="E157" s="389" t="s">
        <v>5</v>
      </c>
      <c r="F157" s="393" t="s">
        <v>1123</v>
      </c>
      <c r="G157" s="394"/>
      <c r="H157" s="394"/>
      <c r="I157" s="394"/>
      <c r="J157" s="388"/>
      <c r="K157" s="392" t="s">
        <v>5</v>
      </c>
      <c r="L157" s="212"/>
      <c r="M157" s="212"/>
      <c r="N157" s="212"/>
      <c r="O157" s="212"/>
      <c r="P157" s="212"/>
      <c r="Q157" s="212"/>
      <c r="R157" s="215"/>
      <c r="T157" s="217"/>
      <c r="U157" s="212"/>
      <c r="V157" s="212"/>
      <c r="W157" s="212"/>
      <c r="X157" s="212"/>
      <c r="Y157" s="212"/>
      <c r="Z157" s="212"/>
      <c r="AA157" s="218"/>
      <c r="AT157" s="219" t="s">
        <v>168</v>
      </c>
      <c r="AU157" s="219" t="s">
        <v>114</v>
      </c>
      <c r="AV157" s="216" t="s">
        <v>83</v>
      </c>
      <c r="AW157" s="216" t="s">
        <v>33</v>
      </c>
      <c r="AX157" s="216" t="s">
        <v>75</v>
      </c>
      <c r="AY157" s="219" t="s">
        <v>160</v>
      </c>
    </row>
    <row r="158" spans="2:51" s="225" customFormat="1" ht="20.5" customHeight="1">
      <c r="B158" s="220"/>
      <c r="C158" s="395"/>
      <c r="D158" s="395"/>
      <c r="E158" s="396" t="s">
        <v>5</v>
      </c>
      <c r="F158" s="397" t="s">
        <v>1484</v>
      </c>
      <c r="G158" s="398"/>
      <c r="H158" s="398"/>
      <c r="I158" s="398"/>
      <c r="J158" s="395"/>
      <c r="K158" s="399">
        <v>6.372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16" customFormat="1" ht="20.5" customHeight="1">
      <c r="B159" s="211"/>
      <c r="C159" s="388"/>
      <c r="D159" s="388"/>
      <c r="E159" s="389" t="s">
        <v>5</v>
      </c>
      <c r="F159" s="393" t="s">
        <v>1125</v>
      </c>
      <c r="G159" s="394"/>
      <c r="H159" s="394"/>
      <c r="I159" s="394"/>
      <c r="J159" s="388"/>
      <c r="K159" s="392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25" customFormat="1" ht="20.5" customHeight="1">
      <c r="B160" s="220"/>
      <c r="C160" s="395"/>
      <c r="D160" s="395"/>
      <c r="E160" s="396" t="s">
        <v>5</v>
      </c>
      <c r="F160" s="397" t="s">
        <v>1484</v>
      </c>
      <c r="G160" s="398"/>
      <c r="H160" s="398"/>
      <c r="I160" s="398"/>
      <c r="J160" s="395"/>
      <c r="K160" s="399">
        <v>6.372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16" customFormat="1" ht="20.5" customHeight="1">
      <c r="B161" s="211"/>
      <c r="C161" s="388"/>
      <c r="D161" s="388"/>
      <c r="E161" s="389" t="s">
        <v>5</v>
      </c>
      <c r="F161" s="393" t="s">
        <v>1127</v>
      </c>
      <c r="G161" s="394"/>
      <c r="H161" s="394"/>
      <c r="I161" s="394"/>
      <c r="J161" s="388"/>
      <c r="K161" s="392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25" customFormat="1" ht="20.5" customHeight="1">
      <c r="B162" s="220"/>
      <c r="C162" s="395"/>
      <c r="D162" s="395"/>
      <c r="E162" s="396" t="s">
        <v>5</v>
      </c>
      <c r="F162" s="397" t="s">
        <v>1484</v>
      </c>
      <c r="G162" s="398"/>
      <c r="H162" s="398"/>
      <c r="I162" s="398"/>
      <c r="J162" s="395"/>
      <c r="K162" s="399">
        <v>6.372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16" customFormat="1" ht="20.5" customHeight="1">
      <c r="B163" s="211"/>
      <c r="C163" s="388"/>
      <c r="D163" s="388"/>
      <c r="E163" s="389" t="s">
        <v>5</v>
      </c>
      <c r="F163" s="393" t="s">
        <v>1129</v>
      </c>
      <c r="G163" s="394"/>
      <c r="H163" s="394"/>
      <c r="I163" s="394"/>
      <c r="J163" s="388"/>
      <c r="K163" s="392" t="s">
        <v>5</v>
      </c>
      <c r="L163" s="212"/>
      <c r="M163" s="212"/>
      <c r="N163" s="212"/>
      <c r="O163" s="212"/>
      <c r="P163" s="212"/>
      <c r="Q163" s="212"/>
      <c r="R163" s="215"/>
      <c r="T163" s="217"/>
      <c r="U163" s="212"/>
      <c r="V163" s="212"/>
      <c r="W163" s="212"/>
      <c r="X163" s="212"/>
      <c r="Y163" s="212"/>
      <c r="Z163" s="212"/>
      <c r="AA163" s="218"/>
      <c r="AT163" s="219" t="s">
        <v>168</v>
      </c>
      <c r="AU163" s="219" t="s">
        <v>114</v>
      </c>
      <c r="AV163" s="216" t="s">
        <v>83</v>
      </c>
      <c r="AW163" s="216" t="s">
        <v>33</v>
      </c>
      <c r="AX163" s="216" t="s">
        <v>75</v>
      </c>
      <c r="AY163" s="219" t="s">
        <v>160</v>
      </c>
    </row>
    <row r="164" spans="2:51" s="225" customFormat="1" ht="20.5" customHeight="1">
      <c r="B164" s="220"/>
      <c r="C164" s="395"/>
      <c r="D164" s="395"/>
      <c r="E164" s="396" t="s">
        <v>5</v>
      </c>
      <c r="F164" s="397" t="s">
        <v>1484</v>
      </c>
      <c r="G164" s="398"/>
      <c r="H164" s="398"/>
      <c r="I164" s="398"/>
      <c r="J164" s="395"/>
      <c r="K164" s="399">
        <v>6.372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16" customFormat="1" ht="20.5" customHeight="1">
      <c r="B165" s="211"/>
      <c r="C165" s="388"/>
      <c r="D165" s="388"/>
      <c r="E165" s="389" t="s">
        <v>5</v>
      </c>
      <c r="F165" s="393" t="s">
        <v>1131</v>
      </c>
      <c r="G165" s="394"/>
      <c r="H165" s="394"/>
      <c r="I165" s="394"/>
      <c r="J165" s="388"/>
      <c r="K165" s="392" t="s">
        <v>5</v>
      </c>
      <c r="L165" s="212"/>
      <c r="M165" s="212"/>
      <c r="N165" s="212"/>
      <c r="O165" s="212"/>
      <c r="P165" s="212"/>
      <c r="Q165" s="212"/>
      <c r="R165" s="215"/>
      <c r="T165" s="217"/>
      <c r="U165" s="212"/>
      <c r="V165" s="212"/>
      <c r="W165" s="212"/>
      <c r="X165" s="212"/>
      <c r="Y165" s="212"/>
      <c r="Z165" s="212"/>
      <c r="AA165" s="218"/>
      <c r="AT165" s="219" t="s">
        <v>168</v>
      </c>
      <c r="AU165" s="219" t="s">
        <v>114</v>
      </c>
      <c r="AV165" s="216" t="s">
        <v>83</v>
      </c>
      <c r="AW165" s="216" t="s">
        <v>33</v>
      </c>
      <c r="AX165" s="216" t="s">
        <v>75</v>
      </c>
      <c r="AY165" s="219" t="s">
        <v>160</v>
      </c>
    </row>
    <row r="166" spans="2:51" s="225" customFormat="1" ht="20.5" customHeight="1">
      <c r="B166" s="220"/>
      <c r="C166" s="395"/>
      <c r="D166" s="395"/>
      <c r="E166" s="396" t="s">
        <v>5</v>
      </c>
      <c r="F166" s="397" t="s">
        <v>1484</v>
      </c>
      <c r="G166" s="398"/>
      <c r="H166" s="398"/>
      <c r="I166" s="398"/>
      <c r="J166" s="395"/>
      <c r="K166" s="399">
        <v>6.372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388"/>
      <c r="D167" s="388"/>
      <c r="E167" s="389" t="s">
        <v>5</v>
      </c>
      <c r="F167" s="393" t="s">
        <v>1485</v>
      </c>
      <c r="G167" s="394"/>
      <c r="H167" s="394"/>
      <c r="I167" s="394"/>
      <c r="J167" s="388"/>
      <c r="K167" s="392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395"/>
      <c r="D168" s="395"/>
      <c r="E168" s="396" t="s">
        <v>5</v>
      </c>
      <c r="F168" s="397" t="s">
        <v>1486</v>
      </c>
      <c r="G168" s="398"/>
      <c r="H168" s="398"/>
      <c r="I168" s="398"/>
      <c r="J168" s="395"/>
      <c r="K168" s="399">
        <v>10.384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16" customFormat="1" ht="20.5" customHeight="1">
      <c r="B169" s="211"/>
      <c r="C169" s="388"/>
      <c r="D169" s="388"/>
      <c r="E169" s="389" t="s">
        <v>5</v>
      </c>
      <c r="F169" s="393" t="s">
        <v>1133</v>
      </c>
      <c r="G169" s="394"/>
      <c r="H169" s="394"/>
      <c r="I169" s="394"/>
      <c r="J169" s="388"/>
      <c r="K169" s="392" t="s">
        <v>5</v>
      </c>
      <c r="L169" s="212"/>
      <c r="M169" s="212"/>
      <c r="N169" s="212"/>
      <c r="O169" s="212"/>
      <c r="P169" s="212"/>
      <c r="Q169" s="212"/>
      <c r="R169" s="215"/>
      <c r="T169" s="217"/>
      <c r="U169" s="212"/>
      <c r="V169" s="212"/>
      <c r="W169" s="212"/>
      <c r="X169" s="212"/>
      <c r="Y169" s="212"/>
      <c r="Z169" s="212"/>
      <c r="AA169" s="218"/>
      <c r="AT169" s="219" t="s">
        <v>168</v>
      </c>
      <c r="AU169" s="219" t="s">
        <v>114</v>
      </c>
      <c r="AV169" s="216" t="s">
        <v>83</v>
      </c>
      <c r="AW169" s="216" t="s">
        <v>33</v>
      </c>
      <c r="AX169" s="216" t="s">
        <v>75</v>
      </c>
      <c r="AY169" s="219" t="s">
        <v>160</v>
      </c>
    </row>
    <row r="170" spans="2:51" s="225" customFormat="1" ht="20.5" customHeight="1">
      <c r="B170" s="220"/>
      <c r="C170" s="395"/>
      <c r="D170" s="395"/>
      <c r="E170" s="396" t="s">
        <v>5</v>
      </c>
      <c r="F170" s="397" t="s">
        <v>1484</v>
      </c>
      <c r="G170" s="398"/>
      <c r="H170" s="398"/>
      <c r="I170" s="398"/>
      <c r="J170" s="395"/>
      <c r="K170" s="399">
        <v>6.372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388"/>
      <c r="D171" s="388"/>
      <c r="E171" s="389" t="s">
        <v>5</v>
      </c>
      <c r="F171" s="393" t="s">
        <v>1487</v>
      </c>
      <c r="G171" s="394"/>
      <c r="H171" s="394"/>
      <c r="I171" s="394"/>
      <c r="J171" s="388"/>
      <c r="K171" s="392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395"/>
      <c r="D172" s="395"/>
      <c r="E172" s="396" t="s">
        <v>5</v>
      </c>
      <c r="F172" s="397" t="s">
        <v>1488</v>
      </c>
      <c r="G172" s="398"/>
      <c r="H172" s="398"/>
      <c r="I172" s="398"/>
      <c r="J172" s="395"/>
      <c r="K172" s="399">
        <v>2.738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388"/>
      <c r="D173" s="388"/>
      <c r="E173" s="389" t="s">
        <v>5</v>
      </c>
      <c r="F173" s="393" t="s">
        <v>1489</v>
      </c>
      <c r="G173" s="394"/>
      <c r="H173" s="394"/>
      <c r="I173" s="394"/>
      <c r="J173" s="388"/>
      <c r="K173" s="392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0.5" customHeight="1">
      <c r="B174" s="220"/>
      <c r="C174" s="395"/>
      <c r="D174" s="395"/>
      <c r="E174" s="396" t="s">
        <v>5</v>
      </c>
      <c r="F174" s="397" t="s">
        <v>1490</v>
      </c>
      <c r="G174" s="398"/>
      <c r="H174" s="398"/>
      <c r="I174" s="398"/>
      <c r="J174" s="395"/>
      <c r="K174" s="399">
        <v>5.286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16" customFormat="1" ht="20.5" customHeight="1">
      <c r="B175" s="211"/>
      <c r="C175" s="388"/>
      <c r="D175" s="388"/>
      <c r="E175" s="389" t="s">
        <v>5</v>
      </c>
      <c r="F175" s="393" t="s">
        <v>1491</v>
      </c>
      <c r="G175" s="394"/>
      <c r="H175" s="394"/>
      <c r="I175" s="394"/>
      <c r="J175" s="388"/>
      <c r="K175" s="392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395"/>
      <c r="D176" s="395"/>
      <c r="E176" s="396" t="s">
        <v>5</v>
      </c>
      <c r="F176" s="397" t="s">
        <v>1490</v>
      </c>
      <c r="G176" s="398"/>
      <c r="H176" s="398"/>
      <c r="I176" s="398"/>
      <c r="J176" s="395"/>
      <c r="K176" s="399">
        <v>5.286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388"/>
      <c r="D177" s="388"/>
      <c r="E177" s="389" t="s">
        <v>5</v>
      </c>
      <c r="F177" s="393" t="s">
        <v>1492</v>
      </c>
      <c r="G177" s="394"/>
      <c r="H177" s="394"/>
      <c r="I177" s="394"/>
      <c r="J177" s="388"/>
      <c r="K177" s="392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0.5" customHeight="1">
      <c r="B178" s="220"/>
      <c r="C178" s="395"/>
      <c r="D178" s="395"/>
      <c r="E178" s="396" t="s">
        <v>5</v>
      </c>
      <c r="F178" s="397" t="s">
        <v>1493</v>
      </c>
      <c r="G178" s="398"/>
      <c r="H178" s="398"/>
      <c r="I178" s="398"/>
      <c r="J178" s="395"/>
      <c r="K178" s="399">
        <v>3.918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388"/>
      <c r="D179" s="388"/>
      <c r="E179" s="389" t="s">
        <v>5</v>
      </c>
      <c r="F179" s="393" t="s">
        <v>1494</v>
      </c>
      <c r="G179" s="394"/>
      <c r="H179" s="394"/>
      <c r="I179" s="394"/>
      <c r="J179" s="388"/>
      <c r="K179" s="392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395"/>
      <c r="D180" s="395"/>
      <c r="E180" s="396" t="s">
        <v>5</v>
      </c>
      <c r="F180" s="397" t="s">
        <v>1493</v>
      </c>
      <c r="G180" s="398"/>
      <c r="H180" s="398"/>
      <c r="I180" s="398"/>
      <c r="J180" s="395"/>
      <c r="K180" s="399">
        <v>3.918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388"/>
      <c r="D181" s="388"/>
      <c r="E181" s="389" t="s">
        <v>5</v>
      </c>
      <c r="F181" s="393" t="s">
        <v>1495</v>
      </c>
      <c r="G181" s="394"/>
      <c r="H181" s="394"/>
      <c r="I181" s="394"/>
      <c r="J181" s="388"/>
      <c r="K181" s="392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0.5" customHeight="1">
      <c r="B182" s="220"/>
      <c r="C182" s="395"/>
      <c r="D182" s="395"/>
      <c r="E182" s="396" t="s">
        <v>5</v>
      </c>
      <c r="F182" s="397" t="s">
        <v>1493</v>
      </c>
      <c r="G182" s="398"/>
      <c r="H182" s="398"/>
      <c r="I182" s="398"/>
      <c r="J182" s="395"/>
      <c r="K182" s="399">
        <v>3.918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16" customFormat="1" ht="20.5" customHeight="1">
      <c r="B183" s="211"/>
      <c r="C183" s="388"/>
      <c r="D183" s="388"/>
      <c r="E183" s="389" t="s">
        <v>5</v>
      </c>
      <c r="F183" s="393" t="s">
        <v>1496</v>
      </c>
      <c r="G183" s="394"/>
      <c r="H183" s="394"/>
      <c r="I183" s="394"/>
      <c r="J183" s="388"/>
      <c r="K183" s="392" t="s">
        <v>5</v>
      </c>
      <c r="L183" s="212"/>
      <c r="M183" s="212"/>
      <c r="N183" s="212"/>
      <c r="O183" s="212"/>
      <c r="P183" s="212"/>
      <c r="Q183" s="212"/>
      <c r="R183" s="215"/>
      <c r="T183" s="217"/>
      <c r="U183" s="212"/>
      <c r="V183" s="212"/>
      <c r="W183" s="212"/>
      <c r="X183" s="212"/>
      <c r="Y183" s="212"/>
      <c r="Z183" s="212"/>
      <c r="AA183" s="218"/>
      <c r="AT183" s="219" t="s">
        <v>168</v>
      </c>
      <c r="AU183" s="219" t="s">
        <v>114</v>
      </c>
      <c r="AV183" s="216" t="s">
        <v>83</v>
      </c>
      <c r="AW183" s="216" t="s">
        <v>33</v>
      </c>
      <c r="AX183" s="216" t="s">
        <v>75</v>
      </c>
      <c r="AY183" s="219" t="s">
        <v>160</v>
      </c>
    </row>
    <row r="184" spans="2:51" s="225" customFormat="1" ht="20.5" customHeight="1">
      <c r="B184" s="220"/>
      <c r="C184" s="395"/>
      <c r="D184" s="395"/>
      <c r="E184" s="396" t="s">
        <v>5</v>
      </c>
      <c r="F184" s="397" t="s">
        <v>1497</v>
      </c>
      <c r="G184" s="398"/>
      <c r="H184" s="398"/>
      <c r="I184" s="398"/>
      <c r="J184" s="395"/>
      <c r="K184" s="399">
        <v>7.41</v>
      </c>
      <c r="L184" s="221"/>
      <c r="M184" s="221"/>
      <c r="N184" s="221"/>
      <c r="O184" s="221"/>
      <c r="P184" s="221"/>
      <c r="Q184" s="221"/>
      <c r="R184" s="224"/>
      <c r="T184" s="226"/>
      <c r="U184" s="221"/>
      <c r="V184" s="221"/>
      <c r="W184" s="221"/>
      <c r="X184" s="221"/>
      <c r="Y184" s="221"/>
      <c r="Z184" s="221"/>
      <c r="AA184" s="227"/>
      <c r="AT184" s="228" t="s">
        <v>168</v>
      </c>
      <c r="AU184" s="228" t="s">
        <v>114</v>
      </c>
      <c r="AV184" s="225" t="s">
        <v>114</v>
      </c>
      <c r="AW184" s="225" t="s">
        <v>33</v>
      </c>
      <c r="AX184" s="225" t="s">
        <v>75</v>
      </c>
      <c r="AY184" s="228" t="s">
        <v>160</v>
      </c>
    </row>
    <row r="185" spans="2:51" s="216" customFormat="1" ht="20.5" customHeight="1">
      <c r="B185" s="211"/>
      <c r="C185" s="388"/>
      <c r="D185" s="388"/>
      <c r="E185" s="389" t="s">
        <v>5</v>
      </c>
      <c r="F185" s="393" t="s">
        <v>1498</v>
      </c>
      <c r="G185" s="394"/>
      <c r="H185" s="394"/>
      <c r="I185" s="394"/>
      <c r="J185" s="388"/>
      <c r="K185" s="392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25" customFormat="1" ht="20.5" customHeight="1">
      <c r="B186" s="220"/>
      <c r="C186" s="395"/>
      <c r="D186" s="395"/>
      <c r="E186" s="396" t="s">
        <v>5</v>
      </c>
      <c r="F186" s="397" t="s">
        <v>1497</v>
      </c>
      <c r="G186" s="398"/>
      <c r="H186" s="398"/>
      <c r="I186" s="398"/>
      <c r="J186" s="395"/>
      <c r="K186" s="399">
        <v>7.41</v>
      </c>
      <c r="L186" s="221"/>
      <c r="M186" s="221"/>
      <c r="N186" s="221"/>
      <c r="O186" s="221"/>
      <c r="P186" s="221"/>
      <c r="Q186" s="221"/>
      <c r="R186" s="224"/>
      <c r="T186" s="226"/>
      <c r="U186" s="221"/>
      <c r="V186" s="221"/>
      <c r="W186" s="221"/>
      <c r="X186" s="221"/>
      <c r="Y186" s="221"/>
      <c r="Z186" s="221"/>
      <c r="AA186" s="227"/>
      <c r="AT186" s="228" t="s">
        <v>168</v>
      </c>
      <c r="AU186" s="228" t="s">
        <v>114</v>
      </c>
      <c r="AV186" s="225" t="s">
        <v>114</v>
      </c>
      <c r="AW186" s="225" t="s">
        <v>33</v>
      </c>
      <c r="AX186" s="225" t="s">
        <v>75</v>
      </c>
      <c r="AY186" s="228" t="s">
        <v>160</v>
      </c>
    </row>
    <row r="187" spans="2:51" s="216" customFormat="1" ht="20.5" customHeight="1">
      <c r="B187" s="211"/>
      <c r="C187" s="388"/>
      <c r="D187" s="388"/>
      <c r="E187" s="389" t="s">
        <v>5</v>
      </c>
      <c r="F187" s="393" t="s">
        <v>1499</v>
      </c>
      <c r="G187" s="394"/>
      <c r="H187" s="394"/>
      <c r="I187" s="394"/>
      <c r="J187" s="388"/>
      <c r="K187" s="392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395"/>
      <c r="D188" s="395"/>
      <c r="E188" s="396" t="s">
        <v>5</v>
      </c>
      <c r="F188" s="397" t="s">
        <v>1497</v>
      </c>
      <c r="G188" s="398"/>
      <c r="H188" s="398"/>
      <c r="I188" s="398"/>
      <c r="J188" s="395"/>
      <c r="K188" s="399">
        <v>7.41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43" customFormat="1" ht="20.5" customHeight="1">
      <c r="B189" s="238"/>
      <c r="C189" s="405"/>
      <c r="D189" s="405"/>
      <c r="E189" s="406" t="s">
        <v>5</v>
      </c>
      <c r="F189" s="407" t="s">
        <v>197</v>
      </c>
      <c r="G189" s="408"/>
      <c r="H189" s="408"/>
      <c r="I189" s="408"/>
      <c r="J189" s="405"/>
      <c r="K189" s="409">
        <v>108.654</v>
      </c>
      <c r="L189" s="239"/>
      <c r="M189" s="239"/>
      <c r="N189" s="239"/>
      <c r="O189" s="239"/>
      <c r="P189" s="239"/>
      <c r="Q189" s="239"/>
      <c r="R189" s="242"/>
      <c r="T189" s="244"/>
      <c r="U189" s="239"/>
      <c r="V189" s="239"/>
      <c r="W189" s="239"/>
      <c r="X189" s="239"/>
      <c r="Y189" s="239"/>
      <c r="Z189" s="239"/>
      <c r="AA189" s="245"/>
      <c r="AT189" s="246" t="s">
        <v>168</v>
      </c>
      <c r="AU189" s="246" t="s">
        <v>114</v>
      </c>
      <c r="AV189" s="243" t="s">
        <v>175</v>
      </c>
      <c r="AW189" s="243" t="s">
        <v>33</v>
      </c>
      <c r="AX189" s="243" t="s">
        <v>75</v>
      </c>
      <c r="AY189" s="246" t="s">
        <v>160</v>
      </c>
    </row>
    <row r="190" spans="2:51" s="216" customFormat="1" ht="20.5" customHeight="1">
      <c r="B190" s="211"/>
      <c r="C190" s="388"/>
      <c r="D190" s="388"/>
      <c r="E190" s="389" t="s">
        <v>5</v>
      </c>
      <c r="F190" s="393" t="s">
        <v>1500</v>
      </c>
      <c r="G190" s="394"/>
      <c r="H190" s="394"/>
      <c r="I190" s="394"/>
      <c r="J190" s="388"/>
      <c r="K190" s="392" t="s">
        <v>5</v>
      </c>
      <c r="L190" s="212"/>
      <c r="M190" s="212"/>
      <c r="N190" s="212"/>
      <c r="O190" s="212"/>
      <c r="P190" s="212"/>
      <c r="Q190" s="212"/>
      <c r="R190" s="215"/>
      <c r="T190" s="217"/>
      <c r="U190" s="212"/>
      <c r="V190" s="212"/>
      <c r="W190" s="212"/>
      <c r="X190" s="212"/>
      <c r="Y190" s="212"/>
      <c r="Z190" s="212"/>
      <c r="AA190" s="218"/>
      <c r="AT190" s="219" t="s">
        <v>168</v>
      </c>
      <c r="AU190" s="219" t="s">
        <v>114</v>
      </c>
      <c r="AV190" s="216" t="s">
        <v>83</v>
      </c>
      <c r="AW190" s="216" t="s">
        <v>33</v>
      </c>
      <c r="AX190" s="216" t="s">
        <v>75</v>
      </c>
      <c r="AY190" s="219" t="s">
        <v>160</v>
      </c>
    </row>
    <row r="191" spans="2:51" s="225" customFormat="1" ht="20.5" customHeight="1">
      <c r="B191" s="220"/>
      <c r="C191" s="395"/>
      <c r="D191" s="395"/>
      <c r="E191" s="396" t="s">
        <v>5</v>
      </c>
      <c r="F191" s="397" t="s">
        <v>1501</v>
      </c>
      <c r="G191" s="398"/>
      <c r="H191" s="398"/>
      <c r="I191" s="398"/>
      <c r="J191" s="395"/>
      <c r="K191" s="399">
        <v>7.968</v>
      </c>
      <c r="L191" s="221"/>
      <c r="M191" s="221"/>
      <c r="N191" s="221"/>
      <c r="O191" s="221"/>
      <c r="P191" s="221"/>
      <c r="Q191" s="221"/>
      <c r="R191" s="224"/>
      <c r="T191" s="226"/>
      <c r="U191" s="221"/>
      <c r="V191" s="221"/>
      <c r="W191" s="221"/>
      <c r="X191" s="221"/>
      <c r="Y191" s="221"/>
      <c r="Z191" s="221"/>
      <c r="AA191" s="227"/>
      <c r="AT191" s="228" t="s">
        <v>168</v>
      </c>
      <c r="AU191" s="228" t="s">
        <v>114</v>
      </c>
      <c r="AV191" s="225" t="s">
        <v>114</v>
      </c>
      <c r="AW191" s="225" t="s">
        <v>33</v>
      </c>
      <c r="AX191" s="225" t="s">
        <v>75</v>
      </c>
      <c r="AY191" s="228" t="s">
        <v>160</v>
      </c>
    </row>
    <row r="192" spans="2:51" s="243" customFormat="1" ht="20.5" customHeight="1">
      <c r="B192" s="238"/>
      <c r="C192" s="405"/>
      <c r="D192" s="405"/>
      <c r="E192" s="406" t="s">
        <v>5</v>
      </c>
      <c r="F192" s="407" t="s">
        <v>197</v>
      </c>
      <c r="G192" s="408"/>
      <c r="H192" s="408"/>
      <c r="I192" s="408"/>
      <c r="J192" s="405"/>
      <c r="K192" s="409">
        <v>7.968</v>
      </c>
      <c r="L192" s="239"/>
      <c r="M192" s="239"/>
      <c r="N192" s="239"/>
      <c r="O192" s="239"/>
      <c r="P192" s="239"/>
      <c r="Q192" s="239"/>
      <c r="R192" s="242"/>
      <c r="T192" s="244"/>
      <c r="U192" s="239"/>
      <c r="V192" s="239"/>
      <c r="W192" s="239"/>
      <c r="X192" s="239"/>
      <c r="Y192" s="239"/>
      <c r="Z192" s="239"/>
      <c r="AA192" s="245"/>
      <c r="AT192" s="246" t="s">
        <v>168</v>
      </c>
      <c r="AU192" s="246" t="s">
        <v>114</v>
      </c>
      <c r="AV192" s="243" t="s">
        <v>175</v>
      </c>
      <c r="AW192" s="243" t="s">
        <v>33</v>
      </c>
      <c r="AX192" s="243" t="s">
        <v>75</v>
      </c>
      <c r="AY192" s="246" t="s">
        <v>160</v>
      </c>
    </row>
    <row r="193" spans="2:51" s="234" customFormat="1" ht="20.5" customHeight="1">
      <c r="B193" s="229"/>
      <c r="C193" s="400"/>
      <c r="D193" s="400"/>
      <c r="E193" s="401" t="s">
        <v>5</v>
      </c>
      <c r="F193" s="402" t="s">
        <v>170</v>
      </c>
      <c r="G193" s="403"/>
      <c r="H193" s="403"/>
      <c r="I193" s="403"/>
      <c r="J193" s="400"/>
      <c r="K193" s="404">
        <v>116.622</v>
      </c>
      <c r="L193" s="230"/>
      <c r="M193" s="230"/>
      <c r="N193" s="230"/>
      <c r="O193" s="230"/>
      <c r="P193" s="230"/>
      <c r="Q193" s="230"/>
      <c r="R193" s="233"/>
      <c r="T193" s="235"/>
      <c r="U193" s="230"/>
      <c r="V193" s="230"/>
      <c r="W193" s="230"/>
      <c r="X193" s="230"/>
      <c r="Y193" s="230"/>
      <c r="Z193" s="230"/>
      <c r="AA193" s="236"/>
      <c r="AT193" s="237" t="s">
        <v>168</v>
      </c>
      <c r="AU193" s="237" t="s">
        <v>114</v>
      </c>
      <c r="AV193" s="234" t="s">
        <v>165</v>
      </c>
      <c r="AW193" s="234" t="s">
        <v>33</v>
      </c>
      <c r="AX193" s="234" t="s">
        <v>83</v>
      </c>
      <c r="AY193" s="237" t="s">
        <v>160</v>
      </c>
    </row>
    <row r="194" spans="2:65" s="126" customFormat="1" ht="28.95" customHeight="1">
      <c r="B194" s="127"/>
      <c r="C194" s="383" t="s">
        <v>200</v>
      </c>
      <c r="D194" s="383" t="s">
        <v>161</v>
      </c>
      <c r="E194" s="384" t="s">
        <v>654</v>
      </c>
      <c r="F194" s="385" t="s">
        <v>655</v>
      </c>
      <c r="G194" s="385"/>
      <c r="H194" s="385"/>
      <c r="I194" s="385"/>
      <c r="J194" s="386" t="s">
        <v>182</v>
      </c>
      <c r="K194" s="387">
        <v>261.096</v>
      </c>
      <c r="L194" s="317">
        <v>0</v>
      </c>
      <c r="M194" s="317"/>
      <c r="N194" s="318">
        <f>ROUND(L194*K194,2)</f>
        <v>0</v>
      </c>
      <c r="O194" s="318"/>
      <c r="P194" s="318"/>
      <c r="Q194" s="318"/>
      <c r="R194" s="130"/>
      <c r="T194" s="207" t="s">
        <v>5</v>
      </c>
      <c r="U194" s="208" t="s">
        <v>40</v>
      </c>
      <c r="V194" s="128"/>
      <c r="W194" s="209">
        <f>V194*K194</f>
        <v>0</v>
      </c>
      <c r="X194" s="209">
        <v>0</v>
      </c>
      <c r="Y194" s="209">
        <f>X194*K194</f>
        <v>0</v>
      </c>
      <c r="Z194" s="209">
        <v>0</v>
      </c>
      <c r="AA194" s="210">
        <f>Z194*K194</f>
        <v>0</v>
      </c>
      <c r="AR194" s="117" t="s">
        <v>165</v>
      </c>
      <c r="AT194" s="117" t="s">
        <v>161</v>
      </c>
      <c r="AU194" s="117" t="s">
        <v>114</v>
      </c>
      <c r="AY194" s="117" t="s">
        <v>160</v>
      </c>
      <c r="BE194" s="174">
        <f>IF(U194="základní",N194,0)</f>
        <v>0</v>
      </c>
      <c r="BF194" s="174">
        <f>IF(U194="snížená",N194,0)</f>
        <v>0</v>
      </c>
      <c r="BG194" s="174">
        <f>IF(U194="zákl. přenesená",N194,0)</f>
        <v>0</v>
      </c>
      <c r="BH194" s="174">
        <f>IF(U194="sníž. přenesená",N194,0)</f>
        <v>0</v>
      </c>
      <c r="BI194" s="174">
        <f>IF(U194="nulová",N194,0)</f>
        <v>0</v>
      </c>
      <c r="BJ194" s="117" t="s">
        <v>83</v>
      </c>
      <c r="BK194" s="174">
        <f>ROUND(L194*K194,2)</f>
        <v>0</v>
      </c>
      <c r="BL194" s="117" t="s">
        <v>165</v>
      </c>
      <c r="BM194" s="117" t="s">
        <v>1502</v>
      </c>
    </row>
    <row r="195" spans="2:51" s="216" customFormat="1" ht="20.5" customHeight="1">
      <c r="B195" s="211"/>
      <c r="C195" s="388"/>
      <c r="D195" s="388"/>
      <c r="E195" s="389" t="s">
        <v>5</v>
      </c>
      <c r="F195" s="390" t="s">
        <v>1503</v>
      </c>
      <c r="G195" s="391"/>
      <c r="H195" s="391"/>
      <c r="I195" s="391"/>
      <c r="J195" s="388"/>
      <c r="K195" s="392" t="s">
        <v>5</v>
      </c>
      <c r="L195" s="212"/>
      <c r="M195" s="212"/>
      <c r="N195" s="212"/>
      <c r="O195" s="212"/>
      <c r="P195" s="212"/>
      <c r="Q195" s="212"/>
      <c r="R195" s="215"/>
      <c r="T195" s="217"/>
      <c r="U195" s="212"/>
      <c r="V195" s="212"/>
      <c r="W195" s="212"/>
      <c r="X195" s="212"/>
      <c r="Y195" s="212"/>
      <c r="Z195" s="212"/>
      <c r="AA195" s="218"/>
      <c r="AT195" s="219" t="s">
        <v>168</v>
      </c>
      <c r="AU195" s="219" t="s">
        <v>114</v>
      </c>
      <c r="AV195" s="216" t="s">
        <v>83</v>
      </c>
      <c r="AW195" s="216" t="s">
        <v>33</v>
      </c>
      <c r="AX195" s="216" t="s">
        <v>75</v>
      </c>
      <c r="AY195" s="219" t="s">
        <v>160</v>
      </c>
    </row>
    <row r="196" spans="2:51" s="225" customFormat="1" ht="20.5" customHeight="1">
      <c r="B196" s="220"/>
      <c r="C196" s="395"/>
      <c r="D196" s="395"/>
      <c r="E196" s="396" t="s">
        <v>5</v>
      </c>
      <c r="F196" s="397" t="s">
        <v>1504</v>
      </c>
      <c r="G196" s="398"/>
      <c r="H196" s="398"/>
      <c r="I196" s="398"/>
      <c r="J196" s="395"/>
      <c r="K196" s="399">
        <v>153.872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16" customFormat="1" ht="20.5" customHeight="1">
      <c r="B197" s="211"/>
      <c r="C197" s="388"/>
      <c r="D197" s="388"/>
      <c r="E197" s="389" t="s">
        <v>5</v>
      </c>
      <c r="F197" s="393" t="s">
        <v>1505</v>
      </c>
      <c r="G197" s="394"/>
      <c r="H197" s="394"/>
      <c r="I197" s="394"/>
      <c r="J197" s="388"/>
      <c r="K197" s="392" t="s">
        <v>5</v>
      </c>
      <c r="L197" s="212"/>
      <c r="M197" s="212"/>
      <c r="N197" s="212"/>
      <c r="O197" s="212"/>
      <c r="P197" s="212"/>
      <c r="Q197" s="212"/>
      <c r="R197" s="215"/>
      <c r="T197" s="217"/>
      <c r="U197" s="212"/>
      <c r="V197" s="212"/>
      <c r="W197" s="212"/>
      <c r="X197" s="212"/>
      <c r="Y197" s="212"/>
      <c r="Z197" s="212"/>
      <c r="AA197" s="218"/>
      <c r="AT197" s="219" t="s">
        <v>168</v>
      </c>
      <c r="AU197" s="219" t="s">
        <v>114</v>
      </c>
      <c r="AV197" s="216" t="s">
        <v>83</v>
      </c>
      <c r="AW197" s="216" t="s">
        <v>33</v>
      </c>
      <c r="AX197" s="216" t="s">
        <v>75</v>
      </c>
      <c r="AY197" s="219" t="s">
        <v>160</v>
      </c>
    </row>
    <row r="198" spans="2:51" s="225" customFormat="1" ht="20.5" customHeight="1">
      <c r="B198" s="220"/>
      <c r="C198" s="395"/>
      <c r="D198" s="395"/>
      <c r="E198" s="396" t="s">
        <v>5</v>
      </c>
      <c r="F198" s="397" t="s">
        <v>1506</v>
      </c>
      <c r="G198" s="398"/>
      <c r="H198" s="398"/>
      <c r="I198" s="398"/>
      <c r="J198" s="395"/>
      <c r="K198" s="399">
        <v>48.256</v>
      </c>
      <c r="L198" s="221"/>
      <c r="M198" s="221"/>
      <c r="N198" s="221"/>
      <c r="O198" s="221"/>
      <c r="P198" s="221"/>
      <c r="Q198" s="221"/>
      <c r="R198" s="224"/>
      <c r="T198" s="226"/>
      <c r="U198" s="221"/>
      <c r="V198" s="221"/>
      <c r="W198" s="221"/>
      <c r="X198" s="221"/>
      <c r="Y198" s="221"/>
      <c r="Z198" s="221"/>
      <c r="AA198" s="227"/>
      <c r="AT198" s="228" t="s">
        <v>168</v>
      </c>
      <c r="AU198" s="228" t="s">
        <v>114</v>
      </c>
      <c r="AV198" s="225" t="s">
        <v>114</v>
      </c>
      <c r="AW198" s="225" t="s">
        <v>33</v>
      </c>
      <c r="AX198" s="225" t="s">
        <v>75</v>
      </c>
      <c r="AY198" s="228" t="s">
        <v>160</v>
      </c>
    </row>
    <row r="199" spans="2:51" s="216" customFormat="1" ht="20.5" customHeight="1">
      <c r="B199" s="211"/>
      <c r="C199" s="388"/>
      <c r="D199" s="388"/>
      <c r="E199" s="389" t="s">
        <v>5</v>
      </c>
      <c r="F199" s="393" t="s">
        <v>1507</v>
      </c>
      <c r="G199" s="394"/>
      <c r="H199" s="394"/>
      <c r="I199" s="394"/>
      <c r="J199" s="388"/>
      <c r="K199" s="392" t="s">
        <v>5</v>
      </c>
      <c r="L199" s="212"/>
      <c r="M199" s="212"/>
      <c r="N199" s="212"/>
      <c r="O199" s="212"/>
      <c r="P199" s="212"/>
      <c r="Q199" s="212"/>
      <c r="R199" s="215"/>
      <c r="T199" s="217"/>
      <c r="U199" s="212"/>
      <c r="V199" s="212"/>
      <c r="W199" s="212"/>
      <c r="X199" s="212"/>
      <c r="Y199" s="212"/>
      <c r="Z199" s="212"/>
      <c r="AA199" s="218"/>
      <c r="AT199" s="219" t="s">
        <v>168</v>
      </c>
      <c r="AU199" s="219" t="s">
        <v>114</v>
      </c>
      <c r="AV199" s="216" t="s">
        <v>83</v>
      </c>
      <c r="AW199" s="216" t="s">
        <v>33</v>
      </c>
      <c r="AX199" s="216" t="s">
        <v>75</v>
      </c>
      <c r="AY199" s="219" t="s">
        <v>160</v>
      </c>
    </row>
    <row r="200" spans="2:51" s="225" customFormat="1" ht="20.5" customHeight="1">
      <c r="B200" s="220"/>
      <c r="C200" s="395"/>
      <c r="D200" s="395"/>
      <c r="E200" s="396" t="s">
        <v>5</v>
      </c>
      <c r="F200" s="397" t="s">
        <v>1508</v>
      </c>
      <c r="G200" s="398"/>
      <c r="H200" s="398"/>
      <c r="I200" s="398"/>
      <c r="J200" s="395"/>
      <c r="K200" s="399">
        <v>58.968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43" customFormat="1" ht="20.5" customHeight="1">
      <c r="B201" s="238"/>
      <c r="C201" s="405"/>
      <c r="D201" s="405"/>
      <c r="E201" s="406" t="s">
        <v>5</v>
      </c>
      <c r="F201" s="407" t="s">
        <v>197</v>
      </c>
      <c r="G201" s="408"/>
      <c r="H201" s="408"/>
      <c r="I201" s="408"/>
      <c r="J201" s="405"/>
      <c r="K201" s="409">
        <v>261.096</v>
      </c>
      <c r="L201" s="239"/>
      <c r="M201" s="239"/>
      <c r="N201" s="239"/>
      <c r="O201" s="239"/>
      <c r="P201" s="239"/>
      <c r="Q201" s="239"/>
      <c r="R201" s="242"/>
      <c r="T201" s="244"/>
      <c r="U201" s="239"/>
      <c r="V201" s="239"/>
      <c r="W201" s="239"/>
      <c r="X201" s="239"/>
      <c r="Y201" s="239"/>
      <c r="Z201" s="239"/>
      <c r="AA201" s="245"/>
      <c r="AT201" s="246" t="s">
        <v>168</v>
      </c>
      <c r="AU201" s="246" t="s">
        <v>114</v>
      </c>
      <c r="AV201" s="243" t="s">
        <v>175</v>
      </c>
      <c r="AW201" s="243" t="s">
        <v>33</v>
      </c>
      <c r="AX201" s="243" t="s">
        <v>75</v>
      </c>
      <c r="AY201" s="246" t="s">
        <v>160</v>
      </c>
    </row>
    <row r="202" spans="2:51" s="234" customFormat="1" ht="20.5" customHeight="1">
      <c r="B202" s="229"/>
      <c r="C202" s="400"/>
      <c r="D202" s="400"/>
      <c r="E202" s="401" t="s">
        <v>5</v>
      </c>
      <c r="F202" s="402" t="s">
        <v>170</v>
      </c>
      <c r="G202" s="403"/>
      <c r="H202" s="403"/>
      <c r="I202" s="403"/>
      <c r="J202" s="400"/>
      <c r="K202" s="404">
        <v>261.096</v>
      </c>
      <c r="L202" s="230"/>
      <c r="M202" s="230"/>
      <c r="N202" s="230"/>
      <c r="O202" s="230"/>
      <c r="P202" s="230"/>
      <c r="Q202" s="230"/>
      <c r="R202" s="233"/>
      <c r="T202" s="235"/>
      <c r="U202" s="230"/>
      <c r="V202" s="230"/>
      <c r="W202" s="230"/>
      <c r="X202" s="230"/>
      <c r="Y202" s="230"/>
      <c r="Z202" s="230"/>
      <c r="AA202" s="236"/>
      <c r="AT202" s="237" t="s">
        <v>168</v>
      </c>
      <c r="AU202" s="237" t="s">
        <v>114</v>
      </c>
      <c r="AV202" s="234" t="s">
        <v>165</v>
      </c>
      <c r="AW202" s="234" t="s">
        <v>33</v>
      </c>
      <c r="AX202" s="234" t="s">
        <v>83</v>
      </c>
      <c r="AY202" s="237" t="s">
        <v>160</v>
      </c>
    </row>
    <row r="203" spans="2:65" s="126" customFormat="1" ht="28.95" customHeight="1">
      <c r="B203" s="127"/>
      <c r="C203" s="383" t="s">
        <v>205</v>
      </c>
      <c r="D203" s="383" t="s">
        <v>161</v>
      </c>
      <c r="E203" s="384" t="s">
        <v>668</v>
      </c>
      <c r="F203" s="385" t="s">
        <v>669</v>
      </c>
      <c r="G203" s="385"/>
      <c r="H203" s="385"/>
      <c r="I203" s="385"/>
      <c r="J203" s="386" t="s">
        <v>182</v>
      </c>
      <c r="K203" s="387">
        <v>188.859</v>
      </c>
      <c r="L203" s="317">
        <v>0</v>
      </c>
      <c r="M203" s="317"/>
      <c r="N203" s="318">
        <f>ROUND(L203*K203,2)</f>
        <v>0</v>
      </c>
      <c r="O203" s="318"/>
      <c r="P203" s="318"/>
      <c r="Q203" s="318"/>
      <c r="R203" s="130"/>
      <c r="T203" s="207" t="s">
        <v>5</v>
      </c>
      <c r="U203" s="208" t="s">
        <v>40</v>
      </c>
      <c r="V203" s="128"/>
      <c r="W203" s="209">
        <f>V203*K203</f>
        <v>0</v>
      </c>
      <c r="X203" s="209">
        <v>0</v>
      </c>
      <c r="Y203" s="209">
        <f>X203*K203</f>
        <v>0</v>
      </c>
      <c r="Z203" s="209">
        <v>0</v>
      </c>
      <c r="AA203" s="210">
        <f>Z203*K203</f>
        <v>0</v>
      </c>
      <c r="AR203" s="117" t="s">
        <v>165</v>
      </c>
      <c r="AT203" s="117" t="s">
        <v>161</v>
      </c>
      <c r="AU203" s="117" t="s">
        <v>114</v>
      </c>
      <c r="AY203" s="117" t="s">
        <v>160</v>
      </c>
      <c r="BE203" s="174">
        <f>IF(U203="základní",N203,0)</f>
        <v>0</v>
      </c>
      <c r="BF203" s="174">
        <f>IF(U203="snížená",N203,0)</f>
        <v>0</v>
      </c>
      <c r="BG203" s="174">
        <f>IF(U203="zákl. přenesená",N203,0)</f>
        <v>0</v>
      </c>
      <c r="BH203" s="174">
        <f>IF(U203="sníž. přenesená",N203,0)</f>
        <v>0</v>
      </c>
      <c r="BI203" s="174">
        <f>IF(U203="nulová",N203,0)</f>
        <v>0</v>
      </c>
      <c r="BJ203" s="117" t="s">
        <v>83</v>
      </c>
      <c r="BK203" s="174">
        <f>ROUND(L203*K203,2)</f>
        <v>0</v>
      </c>
      <c r="BL203" s="117" t="s">
        <v>165</v>
      </c>
      <c r="BM203" s="117" t="s">
        <v>1509</v>
      </c>
    </row>
    <row r="204" spans="2:51" s="225" customFormat="1" ht="20.5" customHeight="1">
      <c r="B204" s="220"/>
      <c r="C204" s="395"/>
      <c r="D204" s="395"/>
      <c r="E204" s="396" t="s">
        <v>5</v>
      </c>
      <c r="F204" s="410" t="s">
        <v>1510</v>
      </c>
      <c r="G204" s="411"/>
      <c r="H204" s="411"/>
      <c r="I204" s="411"/>
      <c r="J204" s="395"/>
      <c r="K204" s="399">
        <v>58.311</v>
      </c>
      <c r="L204" s="221"/>
      <c r="M204" s="221"/>
      <c r="N204" s="221"/>
      <c r="O204" s="221"/>
      <c r="P204" s="221"/>
      <c r="Q204" s="221"/>
      <c r="R204" s="224"/>
      <c r="T204" s="226"/>
      <c r="U204" s="221"/>
      <c r="V204" s="221"/>
      <c r="W204" s="221"/>
      <c r="X204" s="221"/>
      <c r="Y204" s="221"/>
      <c r="Z204" s="221"/>
      <c r="AA204" s="227"/>
      <c r="AT204" s="228" t="s">
        <v>168</v>
      </c>
      <c r="AU204" s="228" t="s">
        <v>114</v>
      </c>
      <c r="AV204" s="225" t="s">
        <v>114</v>
      </c>
      <c r="AW204" s="225" t="s">
        <v>33</v>
      </c>
      <c r="AX204" s="225" t="s">
        <v>75</v>
      </c>
      <c r="AY204" s="228" t="s">
        <v>160</v>
      </c>
    </row>
    <row r="205" spans="2:51" s="225" customFormat="1" ht="20.5" customHeight="1">
      <c r="B205" s="220"/>
      <c r="C205" s="395"/>
      <c r="D205" s="395"/>
      <c r="E205" s="396" t="s">
        <v>5</v>
      </c>
      <c r="F205" s="397" t="s">
        <v>1511</v>
      </c>
      <c r="G205" s="398"/>
      <c r="H205" s="398"/>
      <c r="I205" s="398"/>
      <c r="J205" s="395"/>
      <c r="K205" s="399">
        <v>130.548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34" customFormat="1" ht="20.5" customHeight="1">
      <c r="B206" s="229"/>
      <c r="C206" s="400"/>
      <c r="D206" s="400"/>
      <c r="E206" s="401" t="s">
        <v>5</v>
      </c>
      <c r="F206" s="402" t="s">
        <v>170</v>
      </c>
      <c r="G206" s="403"/>
      <c r="H206" s="403"/>
      <c r="I206" s="403"/>
      <c r="J206" s="400"/>
      <c r="K206" s="404">
        <v>188.859</v>
      </c>
      <c r="L206" s="230"/>
      <c r="M206" s="230"/>
      <c r="N206" s="230"/>
      <c r="O206" s="230"/>
      <c r="P206" s="230"/>
      <c r="Q206" s="230"/>
      <c r="R206" s="233"/>
      <c r="T206" s="235"/>
      <c r="U206" s="230"/>
      <c r="V206" s="230"/>
      <c r="W206" s="230"/>
      <c r="X206" s="230"/>
      <c r="Y206" s="230"/>
      <c r="Z206" s="230"/>
      <c r="AA206" s="236"/>
      <c r="AT206" s="237" t="s">
        <v>168</v>
      </c>
      <c r="AU206" s="237" t="s">
        <v>114</v>
      </c>
      <c r="AV206" s="234" t="s">
        <v>165</v>
      </c>
      <c r="AW206" s="234" t="s">
        <v>33</v>
      </c>
      <c r="AX206" s="234" t="s">
        <v>83</v>
      </c>
      <c r="AY206" s="237" t="s">
        <v>160</v>
      </c>
    </row>
    <row r="207" spans="2:65" s="126" customFormat="1" ht="28.95" customHeight="1">
      <c r="B207" s="127"/>
      <c r="C207" s="383" t="s">
        <v>213</v>
      </c>
      <c r="D207" s="383" t="s">
        <v>161</v>
      </c>
      <c r="E207" s="384" t="s">
        <v>673</v>
      </c>
      <c r="F207" s="385" t="s">
        <v>674</v>
      </c>
      <c r="G207" s="385"/>
      <c r="H207" s="385"/>
      <c r="I207" s="385"/>
      <c r="J207" s="386" t="s">
        <v>164</v>
      </c>
      <c r="K207" s="387">
        <v>797.3</v>
      </c>
      <c r="L207" s="317">
        <v>0</v>
      </c>
      <c r="M207" s="317"/>
      <c r="N207" s="318">
        <f>ROUND(L207*K207,2)</f>
        <v>0</v>
      </c>
      <c r="O207" s="318"/>
      <c r="P207" s="318"/>
      <c r="Q207" s="318"/>
      <c r="R207" s="130"/>
      <c r="T207" s="207" t="s">
        <v>5</v>
      </c>
      <c r="U207" s="208" t="s">
        <v>40</v>
      </c>
      <c r="V207" s="128"/>
      <c r="W207" s="209">
        <f>V207*K207</f>
        <v>0</v>
      </c>
      <c r="X207" s="209">
        <v>0.00084</v>
      </c>
      <c r="Y207" s="209">
        <f>X207*K207</f>
        <v>0.669732</v>
      </c>
      <c r="Z207" s="209">
        <v>0</v>
      </c>
      <c r="AA207" s="210">
        <f>Z207*K207</f>
        <v>0</v>
      </c>
      <c r="AR207" s="117" t="s">
        <v>165</v>
      </c>
      <c r="AT207" s="117" t="s">
        <v>161</v>
      </c>
      <c r="AU207" s="117" t="s">
        <v>114</v>
      </c>
      <c r="AY207" s="117" t="s">
        <v>160</v>
      </c>
      <c r="BE207" s="174">
        <f>IF(U207="základní",N207,0)</f>
        <v>0</v>
      </c>
      <c r="BF207" s="174">
        <f>IF(U207="snížená",N207,0)</f>
        <v>0</v>
      </c>
      <c r="BG207" s="174">
        <f>IF(U207="zákl. přenesená",N207,0)</f>
        <v>0</v>
      </c>
      <c r="BH207" s="174">
        <f>IF(U207="sníž. přenesená",N207,0)</f>
        <v>0</v>
      </c>
      <c r="BI207" s="174">
        <f>IF(U207="nulová",N207,0)</f>
        <v>0</v>
      </c>
      <c r="BJ207" s="117" t="s">
        <v>83</v>
      </c>
      <c r="BK207" s="174">
        <f>ROUND(L207*K207,2)</f>
        <v>0</v>
      </c>
      <c r="BL207" s="117" t="s">
        <v>165</v>
      </c>
      <c r="BM207" s="117" t="s">
        <v>1512</v>
      </c>
    </row>
    <row r="208" spans="2:51" s="216" customFormat="1" ht="20.5" customHeight="1">
      <c r="B208" s="211"/>
      <c r="C208" s="388"/>
      <c r="D208" s="388"/>
      <c r="E208" s="389" t="s">
        <v>5</v>
      </c>
      <c r="F208" s="390" t="s">
        <v>1503</v>
      </c>
      <c r="G208" s="391"/>
      <c r="H208" s="391"/>
      <c r="I208" s="391"/>
      <c r="J208" s="388"/>
      <c r="K208" s="392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395"/>
      <c r="D209" s="395"/>
      <c r="E209" s="396" t="s">
        <v>5</v>
      </c>
      <c r="F209" s="397" t="s">
        <v>1513</v>
      </c>
      <c r="G209" s="398"/>
      <c r="H209" s="398"/>
      <c r="I209" s="398"/>
      <c r="J209" s="395"/>
      <c r="K209" s="399">
        <v>469.44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16" customFormat="1" ht="20.5" customHeight="1">
      <c r="B210" s="211"/>
      <c r="C210" s="388"/>
      <c r="D210" s="388"/>
      <c r="E210" s="389" t="s">
        <v>5</v>
      </c>
      <c r="F210" s="393" t="s">
        <v>1505</v>
      </c>
      <c r="G210" s="394"/>
      <c r="H210" s="394"/>
      <c r="I210" s="394"/>
      <c r="J210" s="388"/>
      <c r="K210" s="392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25" customFormat="1" ht="20.5" customHeight="1">
      <c r="B211" s="220"/>
      <c r="C211" s="395"/>
      <c r="D211" s="395"/>
      <c r="E211" s="396" t="s">
        <v>5</v>
      </c>
      <c r="F211" s="397" t="s">
        <v>1514</v>
      </c>
      <c r="G211" s="398"/>
      <c r="H211" s="398"/>
      <c r="I211" s="398"/>
      <c r="J211" s="395"/>
      <c r="K211" s="399">
        <v>147.68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16" customFormat="1" ht="20.5" customHeight="1">
      <c r="B212" s="211"/>
      <c r="C212" s="388"/>
      <c r="D212" s="388"/>
      <c r="E212" s="389" t="s">
        <v>5</v>
      </c>
      <c r="F212" s="393" t="s">
        <v>1507</v>
      </c>
      <c r="G212" s="394"/>
      <c r="H212" s="394"/>
      <c r="I212" s="394"/>
      <c r="J212" s="388"/>
      <c r="K212" s="392" t="s">
        <v>5</v>
      </c>
      <c r="L212" s="212"/>
      <c r="M212" s="212"/>
      <c r="N212" s="212"/>
      <c r="O212" s="212"/>
      <c r="P212" s="212"/>
      <c r="Q212" s="212"/>
      <c r="R212" s="215"/>
      <c r="T212" s="217"/>
      <c r="U212" s="212"/>
      <c r="V212" s="212"/>
      <c r="W212" s="212"/>
      <c r="X212" s="212"/>
      <c r="Y212" s="212"/>
      <c r="Z212" s="212"/>
      <c r="AA212" s="218"/>
      <c r="AT212" s="219" t="s">
        <v>168</v>
      </c>
      <c r="AU212" s="219" t="s">
        <v>114</v>
      </c>
      <c r="AV212" s="216" t="s">
        <v>83</v>
      </c>
      <c r="AW212" s="216" t="s">
        <v>33</v>
      </c>
      <c r="AX212" s="216" t="s">
        <v>75</v>
      </c>
      <c r="AY212" s="219" t="s">
        <v>160</v>
      </c>
    </row>
    <row r="213" spans="2:51" s="225" customFormat="1" ht="20.5" customHeight="1">
      <c r="B213" s="220"/>
      <c r="C213" s="395"/>
      <c r="D213" s="395"/>
      <c r="E213" s="396" t="s">
        <v>5</v>
      </c>
      <c r="F213" s="397" t="s">
        <v>1515</v>
      </c>
      <c r="G213" s="398"/>
      <c r="H213" s="398"/>
      <c r="I213" s="398"/>
      <c r="J213" s="395"/>
      <c r="K213" s="399">
        <v>180.18</v>
      </c>
      <c r="L213" s="221"/>
      <c r="M213" s="221"/>
      <c r="N213" s="221"/>
      <c r="O213" s="221"/>
      <c r="P213" s="221"/>
      <c r="Q213" s="221"/>
      <c r="R213" s="224"/>
      <c r="T213" s="226"/>
      <c r="U213" s="221"/>
      <c r="V213" s="221"/>
      <c r="W213" s="221"/>
      <c r="X213" s="221"/>
      <c r="Y213" s="221"/>
      <c r="Z213" s="221"/>
      <c r="AA213" s="227"/>
      <c r="AT213" s="228" t="s">
        <v>168</v>
      </c>
      <c r="AU213" s="228" t="s">
        <v>114</v>
      </c>
      <c r="AV213" s="225" t="s">
        <v>114</v>
      </c>
      <c r="AW213" s="225" t="s">
        <v>33</v>
      </c>
      <c r="AX213" s="225" t="s">
        <v>75</v>
      </c>
      <c r="AY213" s="228" t="s">
        <v>160</v>
      </c>
    </row>
    <row r="214" spans="2:51" s="243" customFormat="1" ht="20.5" customHeight="1">
      <c r="B214" s="238"/>
      <c r="C214" s="405"/>
      <c r="D214" s="405"/>
      <c r="E214" s="406" t="s">
        <v>5</v>
      </c>
      <c r="F214" s="407" t="s">
        <v>197</v>
      </c>
      <c r="G214" s="408"/>
      <c r="H214" s="408"/>
      <c r="I214" s="408"/>
      <c r="J214" s="405"/>
      <c r="K214" s="409">
        <v>797.3</v>
      </c>
      <c r="L214" s="239"/>
      <c r="M214" s="239"/>
      <c r="N214" s="239"/>
      <c r="O214" s="239"/>
      <c r="P214" s="239"/>
      <c r="Q214" s="239"/>
      <c r="R214" s="242"/>
      <c r="T214" s="244"/>
      <c r="U214" s="239"/>
      <c r="V214" s="239"/>
      <c r="W214" s="239"/>
      <c r="X214" s="239"/>
      <c r="Y214" s="239"/>
      <c r="Z214" s="239"/>
      <c r="AA214" s="245"/>
      <c r="AT214" s="246" t="s">
        <v>168</v>
      </c>
      <c r="AU214" s="246" t="s">
        <v>114</v>
      </c>
      <c r="AV214" s="243" t="s">
        <v>175</v>
      </c>
      <c r="AW214" s="243" t="s">
        <v>33</v>
      </c>
      <c r="AX214" s="243" t="s">
        <v>75</v>
      </c>
      <c r="AY214" s="246" t="s">
        <v>160</v>
      </c>
    </row>
    <row r="215" spans="2:51" s="234" customFormat="1" ht="20.5" customHeight="1">
      <c r="B215" s="229"/>
      <c r="C215" s="400"/>
      <c r="D215" s="400"/>
      <c r="E215" s="401" t="s">
        <v>5</v>
      </c>
      <c r="F215" s="402" t="s">
        <v>170</v>
      </c>
      <c r="G215" s="403"/>
      <c r="H215" s="403"/>
      <c r="I215" s="403"/>
      <c r="J215" s="400"/>
      <c r="K215" s="404">
        <v>797.3</v>
      </c>
      <c r="L215" s="230"/>
      <c r="M215" s="230"/>
      <c r="N215" s="230"/>
      <c r="O215" s="230"/>
      <c r="P215" s="230"/>
      <c r="Q215" s="230"/>
      <c r="R215" s="233"/>
      <c r="T215" s="235"/>
      <c r="U215" s="230"/>
      <c r="V215" s="230"/>
      <c r="W215" s="230"/>
      <c r="X215" s="230"/>
      <c r="Y215" s="230"/>
      <c r="Z215" s="230"/>
      <c r="AA215" s="236"/>
      <c r="AT215" s="237" t="s">
        <v>168</v>
      </c>
      <c r="AU215" s="237" t="s">
        <v>114</v>
      </c>
      <c r="AV215" s="234" t="s">
        <v>165</v>
      </c>
      <c r="AW215" s="234" t="s">
        <v>33</v>
      </c>
      <c r="AX215" s="234" t="s">
        <v>83</v>
      </c>
      <c r="AY215" s="237" t="s">
        <v>160</v>
      </c>
    </row>
    <row r="216" spans="2:65" s="126" customFormat="1" ht="28.95" customHeight="1">
      <c r="B216" s="127"/>
      <c r="C216" s="383" t="s">
        <v>218</v>
      </c>
      <c r="D216" s="383" t="s">
        <v>161</v>
      </c>
      <c r="E216" s="384" t="s">
        <v>709</v>
      </c>
      <c r="F216" s="385" t="s">
        <v>710</v>
      </c>
      <c r="G216" s="385"/>
      <c r="H216" s="385"/>
      <c r="I216" s="385"/>
      <c r="J216" s="386" t="s">
        <v>164</v>
      </c>
      <c r="K216" s="387">
        <v>797.3</v>
      </c>
      <c r="L216" s="317">
        <v>0</v>
      </c>
      <c r="M216" s="317"/>
      <c r="N216" s="318">
        <f>ROUND(L216*K216,2)</f>
        <v>0</v>
      </c>
      <c r="O216" s="318"/>
      <c r="P216" s="318"/>
      <c r="Q216" s="318"/>
      <c r="R216" s="130"/>
      <c r="T216" s="207" t="s">
        <v>5</v>
      </c>
      <c r="U216" s="208" t="s">
        <v>40</v>
      </c>
      <c r="V216" s="128"/>
      <c r="W216" s="209">
        <f>V216*K216</f>
        <v>0</v>
      </c>
      <c r="X216" s="209">
        <v>0</v>
      </c>
      <c r="Y216" s="209">
        <f>X216*K216</f>
        <v>0</v>
      </c>
      <c r="Z216" s="209">
        <v>0</v>
      </c>
      <c r="AA216" s="210">
        <f>Z216*K216</f>
        <v>0</v>
      </c>
      <c r="AR216" s="117" t="s">
        <v>165</v>
      </c>
      <c r="AT216" s="117" t="s">
        <v>161</v>
      </c>
      <c r="AU216" s="117" t="s">
        <v>114</v>
      </c>
      <c r="AY216" s="117" t="s">
        <v>160</v>
      </c>
      <c r="BE216" s="174">
        <f>IF(U216="základní",N216,0)</f>
        <v>0</v>
      </c>
      <c r="BF216" s="174">
        <f>IF(U216="snížená",N216,0)</f>
        <v>0</v>
      </c>
      <c r="BG216" s="174">
        <f>IF(U216="zákl. přenesená",N216,0)</f>
        <v>0</v>
      </c>
      <c r="BH216" s="174">
        <f>IF(U216="sníž. přenesená",N216,0)</f>
        <v>0</v>
      </c>
      <c r="BI216" s="174">
        <f>IF(U216="nulová",N216,0)</f>
        <v>0</v>
      </c>
      <c r="BJ216" s="117" t="s">
        <v>83</v>
      </c>
      <c r="BK216" s="174">
        <f>ROUND(L216*K216,2)</f>
        <v>0</v>
      </c>
      <c r="BL216" s="117" t="s">
        <v>165</v>
      </c>
      <c r="BM216" s="117" t="s">
        <v>1516</v>
      </c>
    </row>
    <row r="217" spans="2:65" s="126" customFormat="1" ht="28.95" customHeight="1">
      <c r="B217" s="127"/>
      <c r="C217" s="383" t="s">
        <v>223</v>
      </c>
      <c r="D217" s="383" t="s">
        <v>161</v>
      </c>
      <c r="E217" s="384" t="s">
        <v>718</v>
      </c>
      <c r="F217" s="385" t="s">
        <v>719</v>
      </c>
      <c r="G217" s="385"/>
      <c r="H217" s="385"/>
      <c r="I217" s="385"/>
      <c r="J217" s="386" t="s">
        <v>182</v>
      </c>
      <c r="K217" s="387">
        <v>300.782</v>
      </c>
      <c r="L217" s="317">
        <v>0</v>
      </c>
      <c r="M217" s="317"/>
      <c r="N217" s="318">
        <f>ROUND(L217*K217,2)</f>
        <v>0</v>
      </c>
      <c r="O217" s="318"/>
      <c r="P217" s="318"/>
      <c r="Q217" s="318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</v>
      </c>
      <c r="Y217" s="209">
        <f>X217*K217</f>
        <v>0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1517</v>
      </c>
    </row>
    <row r="218" spans="2:51" s="216" customFormat="1" ht="20.5" customHeight="1">
      <c r="B218" s="211"/>
      <c r="C218" s="388"/>
      <c r="D218" s="388"/>
      <c r="E218" s="389" t="s">
        <v>5</v>
      </c>
      <c r="F218" s="390" t="s">
        <v>1503</v>
      </c>
      <c r="G218" s="391"/>
      <c r="H218" s="391"/>
      <c r="I218" s="391"/>
      <c r="J218" s="388"/>
      <c r="K218" s="392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395"/>
      <c r="D219" s="395"/>
      <c r="E219" s="396" t="s">
        <v>5</v>
      </c>
      <c r="F219" s="397" t="s">
        <v>1518</v>
      </c>
      <c r="G219" s="398"/>
      <c r="H219" s="398"/>
      <c r="I219" s="398"/>
      <c r="J219" s="395"/>
      <c r="K219" s="399">
        <v>76.936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16" customFormat="1" ht="20.5" customHeight="1">
      <c r="B220" s="211"/>
      <c r="C220" s="388"/>
      <c r="D220" s="388"/>
      <c r="E220" s="389" t="s">
        <v>5</v>
      </c>
      <c r="F220" s="393" t="s">
        <v>1505</v>
      </c>
      <c r="G220" s="394"/>
      <c r="H220" s="394"/>
      <c r="I220" s="394"/>
      <c r="J220" s="388"/>
      <c r="K220" s="392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25" customFormat="1" ht="20.5" customHeight="1">
      <c r="B221" s="220"/>
      <c r="C221" s="395"/>
      <c r="D221" s="395"/>
      <c r="E221" s="396" t="s">
        <v>5</v>
      </c>
      <c r="F221" s="397" t="s">
        <v>1506</v>
      </c>
      <c r="G221" s="398"/>
      <c r="H221" s="398"/>
      <c r="I221" s="398"/>
      <c r="J221" s="395"/>
      <c r="K221" s="399">
        <v>48.256</v>
      </c>
      <c r="L221" s="221"/>
      <c r="M221" s="221"/>
      <c r="N221" s="221"/>
      <c r="O221" s="221"/>
      <c r="P221" s="221"/>
      <c r="Q221" s="221"/>
      <c r="R221" s="224"/>
      <c r="T221" s="226"/>
      <c r="U221" s="221"/>
      <c r="V221" s="221"/>
      <c r="W221" s="221"/>
      <c r="X221" s="221"/>
      <c r="Y221" s="221"/>
      <c r="Z221" s="221"/>
      <c r="AA221" s="227"/>
      <c r="AT221" s="228" t="s">
        <v>168</v>
      </c>
      <c r="AU221" s="228" t="s">
        <v>114</v>
      </c>
      <c r="AV221" s="225" t="s">
        <v>114</v>
      </c>
      <c r="AW221" s="225" t="s">
        <v>33</v>
      </c>
      <c r="AX221" s="225" t="s">
        <v>75</v>
      </c>
      <c r="AY221" s="228" t="s">
        <v>160</v>
      </c>
    </row>
    <row r="222" spans="2:51" s="216" customFormat="1" ht="20.5" customHeight="1">
      <c r="B222" s="211"/>
      <c r="C222" s="388"/>
      <c r="D222" s="388"/>
      <c r="E222" s="389" t="s">
        <v>5</v>
      </c>
      <c r="F222" s="393" t="s">
        <v>1507</v>
      </c>
      <c r="G222" s="394"/>
      <c r="H222" s="394"/>
      <c r="I222" s="394"/>
      <c r="J222" s="388"/>
      <c r="K222" s="392" t="s">
        <v>5</v>
      </c>
      <c r="L222" s="212"/>
      <c r="M222" s="212"/>
      <c r="N222" s="212"/>
      <c r="O222" s="212"/>
      <c r="P222" s="212"/>
      <c r="Q222" s="212"/>
      <c r="R222" s="215"/>
      <c r="T222" s="217"/>
      <c r="U222" s="212"/>
      <c r="V222" s="212"/>
      <c r="W222" s="212"/>
      <c r="X222" s="212"/>
      <c r="Y222" s="212"/>
      <c r="Z222" s="212"/>
      <c r="AA222" s="218"/>
      <c r="AT222" s="219" t="s">
        <v>168</v>
      </c>
      <c r="AU222" s="219" t="s">
        <v>114</v>
      </c>
      <c r="AV222" s="216" t="s">
        <v>83</v>
      </c>
      <c r="AW222" s="216" t="s">
        <v>33</v>
      </c>
      <c r="AX222" s="216" t="s">
        <v>75</v>
      </c>
      <c r="AY222" s="219" t="s">
        <v>160</v>
      </c>
    </row>
    <row r="223" spans="2:51" s="225" customFormat="1" ht="20.5" customHeight="1">
      <c r="B223" s="220"/>
      <c r="C223" s="395"/>
      <c r="D223" s="395"/>
      <c r="E223" s="396" t="s">
        <v>5</v>
      </c>
      <c r="F223" s="397" t="s">
        <v>1508</v>
      </c>
      <c r="G223" s="398"/>
      <c r="H223" s="398"/>
      <c r="I223" s="398"/>
      <c r="J223" s="395"/>
      <c r="K223" s="399">
        <v>58.968</v>
      </c>
      <c r="L223" s="221"/>
      <c r="M223" s="221"/>
      <c r="N223" s="221"/>
      <c r="O223" s="221"/>
      <c r="P223" s="221"/>
      <c r="Q223" s="221"/>
      <c r="R223" s="224"/>
      <c r="T223" s="226"/>
      <c r="U223" s="221"/>
      <c r="V223" s="221"/>
      <c r="W223" s="221"/>
      <c r="X223" s="221"/>
      <c r="Y223" s="221"/>
      <c r="Z223" s="221"/>
      <c r="AA223" s="227"/>
      <c r="AT223" s="228" t="s">
        <v>168</v>
      </c>
      <c r="AU223" s="228" t="s">
        <v>114</v>
      </c>
      <c r="AV223" s="225" t="s">
        <v>114</v>
      </c>
      <c r="AW223" s="225" t="s">
        <v>33</v>
      </c>
      <c r="AX223" s="225" t="s">
        <v>75</v>
      </c>
      <c r="AY223" s="228" t="s">
        <v>160</v>
      </c>
    </row>
    <row r="224" spans="2:51" s="243" customFormat="1" ht="20.5" customHeight="1">
      <c r="B224" s="238"/>
      <c r="C224" s="405"/>
      <c r="D224" s="405"/>
      <c r="E224" s="406" t="s">
        <v>5</v>
      </c>
      <c r="F224" s="407" t="s">
        <v>197</v>
      </c>
      <c r="G224" s="408"/>
      <c r="H224" s="408"/>
      <c r="I224" s="408"/>
      <c r="J224" s="405"/>
      <c r="K224" s="409">
        <v>184.16</v>
      </c>
      <c r="L224" s="239"/>
      <c r="M224" s="239"/>
      <c r="N224" s="239"/>
      <c r="O224" s="239"/>
      <c r="P224" s="239"/>
      <c r="Q224" s="239"/>
      <c r="R224" s="242"/>
      <c r="T224" s="244"/>
      <c r="U224" s="239"/>
      <c r="V224" s="239"/>
      <c r="W224" s="239"/>
      <c r="X224" s="239"/>
      <c r="Y224" s="239"/>
      <c r="Z224" s="239"/>
      <c r="AA224" s="245"/>
      <c r="AT224" s="246" t="s">
        <v>168</v>
      </c>
      <c r="AU224" s="246" t="s">
        <v>114</v>
      </c>
      <c r="AV224" s="243" t="s">
        <v>175</v>
      </c>
      <c r="AW224" s="243" t="s">
        <v>33</v>
      </c>
      <c r="AX224" s="243" t="s">
        <v>75</v>
      </c>
      <c r="AY224" s="246" t="s">
        <v>160</v>
      </c>
    </row>
    <row r="225" spans="2:51" s="216" customFormat="1" ht="20.5" customHeight="1">
      <c r="B225" s="211"/>
      <c r="C225" s="388"/>
      <c r="D225" s="388"/>
      <c r="E225" s="389" t="s">
        <v>5</v>
      </c>
      <c r="F225" s="393" t="s">
        <v>1483</v>
      </c>
      <c r="G225" s="394"/>
      <c r="H225" s="394"/>
      <c r="I225" s="394"/>
      <c r="J225" s="388"/>
      <c r="K225" s="392" t="s">
        <v>5</v>
      </c>
      <c r="L225" s="212"/>
      <c r="M225" s="212"/>
      <c r="N225" s="212"/>
      <c r="O225" s="212"/>
      <c r="P225" s="212"/>
      <c r="Q225" s="212"/>
      <c r="R225" s="215"/>
      <c r="T225" s="217"/>
      <c r="U225" s="212"/>
      <c r="V225" s="212"/>
      <c r="W225" s="212"/>
      <c r="X225" s="212"/>
      <c r="Y225" s="212"/>
      <c r="Z225" s="212"/>
      <c r="AA225" s="218"/>
      <c r="AT225" s="219" t="s">
        <v>168</v>
      </c>
      <c r="AU225" s="219" t="s">
        <v>114</v>
      </c>
      <c r="AV225" s="216" t="s">
        <v>83</v>
      </c>
      <c r="AW225" s="216" t="s">
        <v>33</v>
      </c>
      <c r="AX225" s="216" t="s">
        <v>75</v>
      </c>
      <c r="AY225" s="219" t="s">
        <v>160</v>
      </c>
    </row>
    <row r="226" spans="2:51" s="216" customFormat="1" ht="20.5" customHeight="1">
      <c r="B226" s="211"/>
      <c r="C226" s="388"/>
      <c r="D226" s="388"/>
      <c r="E226" s="389" t="s">
        <v>5</v>
      </c>
      <c r="F226" s="393" t="s">
        <v>1119</v>
      </c>
      <c r="G226" s="394"/>
      <c r="H226" s="394"/>
      <c r="I226" s="394"/>
      <c r="J226" s="388"/>
      <c r="K226" s="392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25" customFormat="1" ht="20.5" customHeight="1">
      <c r="B227" s="220"/>
      <c r="C227" s="395"/>
      <c r="D227" s="395"/>
      <c r="E227" s="396" t="s">
        <v>5</v>
      </c>
      <c r="F227" s="397" t="s">
        <v>1484</v>
      </c>
      <c r="G227" s="398"/>
      <c r="H227" s="398"/>
      <c r="I227" s="398"/>
      <c r="J227" s="395"/>
      <c r="K227" s="399">
        <v>6.372</v>
      </c>
      <c r="L227" s="221"/>
      <c r="M227" s="221"/>
      <c r="N227" s="221"/>
      <c r="O227" s="221"/>
      <c r="P227" s="221"/>
      <c r="Q227" s="221"/>
      <c r="R227" s="224"/>
      <c r="T227" s="226"/>
      <c r="U227" s="221"/>
      <c r="V227" s="221"/>
      <c r="W227" s="221"/>
      <c r="X227" s="221"/>
      <c r="Y227" s="221"/>
      <c r="Z227" s="221"/>
      <c r="AA227" s="227"/>
      <c r="AT227" s="228" t="s">
        <v>168</v>
      </c>
      <c r="AU227" s="228" t="s">
        <v>114</v>
      </c>
      <c r="AV227" s="225" t="s">
        <v>114</v>
      </c>
      <c r="AW227" s="225" t="s">
        <v>33</v>
      </c>
      <c r="AX227" s="225" t="s">
        <v>75</v>
      </c>
      <c r="AY227" s="228" t="s">
        <v>160</v>
      </c>
    </row>
    <row r="228" spans="2:51" s="216" customFormat="1" ht="20.5" customHeight="1">
      <c r="B228" s="211"/>
      <c r="C228" s="388"/>
      <c r="D228" s="388"/>
      <c r="E228" s="389" t="s">
        <v>5</v>
      </c>
      <c r="F228" s="393" t="s">
        <v>1121</v>
      </c>
      <c r="G228" s="394"/>
      <c r="H228" s="394"/>
      <c r="I228" s="394"/>
      <c r="J228" s="388"/>
      <c r="K228" s="392" t="s">
        <v>5</v>
      </c>
      <c r="L228" s="212"/>
      <c r="M228" s="212"/>
      <c r="N228" s="212"/>
      <c r="O228" s="212"/>
      <c r="P228" s="212"/>
      <c r="Q228" s="212"/>
      <c r="R228" s="215"/>
      <c r="T228" s="217"/>
      <c r="U228" s="212"/>
      <c r="V228" s="212"/>
      <c r="W228" s="212"/>
      <c r="X228" s="212"/>
      <c r="Y228" s="212"/>
      <c r="Z228" s="212"/>
      <c r="AA228" s="218"/>
      <c r="AT228" s="219" t="s">
        <v>168</v>
      </c>
      <c r="AU228" s="219" t="s">
        <v>114</v>
      </c>
      <c r="AV228" s="216" t="s">
        <v>83</v>
      </c>
      <c r="AW228" s="216" t="s">
        <v>33</v>
      </c>
      <c r="AX228" s="216" t="s">
        <v>75</v>
      </c>
      <c r="AY228" s="219" t="s">
        <v>160</v>
      </c>
    </row>
    <row r="229" spans="2:51" s="225" customFormat="1" ht="20.5" customHeight="1">
      <c r="B229" s="220"/>
      <c r="C229" s="395"/>
      <c r="D229" s="395"/>
      <c r="E229" s="396" t="s">
        <v>5</v>
      </c>
      <c r="F229" s="397" t="s">
        <v>1484</v>
      </c>
      <c r="G229" s="398"/>
      <c r="H229" s="398"/>
      <c r="I229" s="398"/>
      <c r="J229" s="395"/>
      <c r="K229" s="399">
        <v>6.372</v>
      </c>
      <c r="L229" s="221"/>
      <c r="M229" s="221"/>
      <c r="N229" s="221"/>
      <c r="O229" s="221"/>
      <c r="P229" s="221"/>
      <c r="Q229" s="221"/>
      <c r="R229" s="224"/>
      <c r="T229" s="226"/>
      <c r="U229" s="221"/>
      <c r="V229" s="221"/>
      <c r="W229" s="221"/>
      <c r="X229" s="221"/>
      <c r="Y229" s="221"/>
      <c r="Z229" s="221"/>
      <c r="AA229" s="227"/>
      <c r="AT229" s="228" t="s">
        <v>168</v>
      </c>
      <c r="AU229" s="228" t="s">
        <v>114</v>
      </c>
      <c r="AV229" s="225" t="s">
        <v>114</v>
      </c>
      <c r="AW229" s="225" t="s">
        <v>33</v>
      </c>
      <c r="AX229" s="225" t="s">
        <v>75</v>
      </c>
      <c r="AY229" s="228" t="s">
        <v>160</v>
      </c>
    </row>
    <row r="230" spans="2:51" s="216" customFormat="1" ht="20.5" customHeight="1">
      <c r="B230" s="211"/>
      <c r="C230" s="388"/>
      <c r="D230" s="388"/>
      <c r="E230" s="389" t="s">
        <v>5</v>
      </c>
      <c r="F230" s="393" t="s">
        <v>1123</v>
      </c>
      <c r="G230" s="394"/>
      <c r="H230" s="394"/>
      <c r="I230" s="394"/>
      <c r="J230" s="388"/>
      <c r="K230" s="392" t="s">
        <v>5</v>
      </c>
      <c r="L230" s="212"/>
      <c r="M230" s="212"/>
      <c r="N230" s="212"/>
      <c r="O230" s="212"/>
      <c r="P230" s="212"/>
      <c r="Q230" s="212"/>
      <c r="R230" s="215"/>
      <c r="T230" s="217"/>
      <c r="U230" s="212"/>
      <c r="V230" s="212"/>
      <c r="W230" s="212"/>
      <c r="X230" s="212"/>
      <c r="Y230" s="212"/>
      <c r="Z230" s="212"/>
      <c r="AA230" s="218"/>
      <c r="AT230" s="219" t="s">
        <v>168</v>
      </c>
      <c r="AU230" s="219" t="s">
        <v>114</v>
      </c>
      <c r="AV230" s="216" t="s">
        <v>83</v>
      </c>
      <c r="AW230" s="216" t="s">
        <v>33</v>
      </c>
      <c r="AX230" s="216" t="s">
        <v>75</v>
      </c>
      <c r="AY230" s="219" t="s">
        <v>160</v>
      </c>
    </row>
    <row r="231" spans="2:51" s="225" customFormat="1" ht="20.5" customHeight="1">
      <c r="B231" s="220"/>
      <c r="C231" s="395"/>
      <c r="D231" s="395"/>
      <c r="E231" s="396" t="s">
        <v>5</v>
      </c>
      <c r="F231" s="397" t="s">
        <v>1484</v>
      </c>
      <c r="G231" s="398"/>
      <c r="H231" s="398"/>
      <c r="I231" s="398"/>
      <c r="J231" s="395"/>
      <c r="K231" s="399">
        <v>6.372</v>
      </c>
      <c r="L231" s="221"/>
      <c r="M231" s="221"/>
      <c r="N231" s="221"/>
      <c r="O231" s="221"/>
      <c r="P231" s="221"/>
      <c r="Q231" s="221"/>
      <c r="R231" s="224"/>
      <c r="T231" s="226"/>
      <c r="U231" s="221"/>
      <c r="V231" s="221"/>
      <c r="W231" s="221"/>
      <c r="X231" s="221"/>
      <c r="Y231" s="221"/>
      <c r="Z231" s="221"/>
      <c r="AA231" s="227"/>
      <c r="AT231" s="228" t="s">
        <v>168</v>
      </c>
      <c r="AU231" s="228" t="s">
        <v>114</v>
      </c>
      <c r="AV231" s="225" t="s">
        <v>114</v>
      </c>
      <c r="AW231" s="225" t="s">
        <v>33</v>
      </c>
      <c r="AX231" s="225" t="s">
        <v>75</v>
      </c>
      <c r="AY231" s="228" t="s">
        <v>160</v>
      </c>
    </row>
    <row r="232" spans="2:51" s="216" customFormat="1" ht="20.5" customHeight="1">
      <c r="B232" s="211"/>
      <c r="C232" s="388"/>
      <c r="D232" s="388"/>
      <c r="E232" s="389" t="s">
        <v>5</v>
      </c>
      <c r="F232" s="393" t="s">
        <v>1125</v>
      </c>
      <c r="G232" s="394"/>
      <c r="H232" s="394"/>
      <c r="I232" s="394"/>
      <c r="J232" s="388"/>
      <c r="K232" s="392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395"/>
      <c r="D233" s="395"/>
      <c r="E233" s="396" t="s">
        <v>5</v>
      </c>
      <c r="F233" s="397" t="s">
        <v>1484</v>
      </c>
      <c r="G233" s="398"/>
      <c r="H233" s="398"/>
      <c r="I233" s="398"/>
      <c r="J233" s="395"/>
      <c r="K233" s="399">
        <v>6.372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75</v>
      </c>
      <c r="AY233" s="228" t="s">
        <v>160</v>
      </c>
    </row>
    <row r="234" spans="2:51" s="216" customFormat="1" ht="20.5" customHeight="1">
      <c r="B234" s="211"/>
      <c r="C234" s="388"/>
      <c r="D234" s="388"/>
      <c r="E234" s="389" t="s">
        <v>5</v>
      </c>
      <c r="F234" s="393" t="s">
        <v>1127</v>
      </c>
      <c r="G234" s="394"/>
      <c r="H234" s="394"/>
      <c r="I234" s="394"/>
      <c r="J234" s="388"/>
      <c r="K234" s="392" t="s">
        <v>5</v>
      </c>
      <c r="L234" s="212"/>
      <c r="M234" s="212"/>
      <c r="N234" s="212"/>
      <c r="O234" s="212"/>
      <c r="P234" s="212"/>
      <c r="Q234" s="212"/>
      <c r="R234" s="215"/>
      <c r="T234" s="217"/>
      <c r="U234" s="212"/>
      <c r="V234" s="212"/>
      <c r="W234" s="212"/>
      <c r="X234" s="212"/>
      <c r="Y234" s="212"/>
      <c r="Z234" s="212"/>
      <c r="AA234" s="218"/>
      <c r="AT234" s="219" t="s">
        <v>168</v>
      </c>
      <c r="AU234" s="219" t="s">
        <v>114</v>
      </c>
      <c r="AV234" s="216" t="s">
        <v>83</v>
      </c>
      <c r="AW234" s="216" t="s">
        <v>33</v>
      </c>
      <c r="AX234" s="216" t="s">
        <v>75</v>
      </c>
      <c r="AY234" s="219" t="s">
        <v>160</v>
      </c>
    </row>
    <row r="235" spans="2:51" s="225" customFormat="1" ht="20.5" customHeight="1">
      <c r="B235" s="220"/>
      <c r="C235" s="395"/>
      <c r="D235" s="395"/>
      <c r="E235" s="396" t="s">
        <v>5</v>
      </c>
      <c r="F235" s="397" t="s">
        <v>1484</v>
      </c>
      <c r="G235" s="398"/>
      <c r="H235" s="398"/>
      <c r="I235" s="398"/>
      <c r="J235" s="395"/>
      <c r="K235" s="399">
        <v>6.372</v>
      </c>
      <c r="L235" s="221"/>
      <c r="M235" s="221"/>
      <c r="N235" s="221"/>
      <c r="O235" s="221"/>
      <c r="P235" s="221"/>
      <c r="Q235" s="221"/>
      <c r="R235" s="224"/>
      <c r="T235" s="226"/>
      <c r="U235" s="221"/>
      <c r="V235" s="221"/>
      <c r="W235" s="221"/>
      <c r="X235" s="221"/>
      <c r="Y235" s="221"/>
      <c r="Z235" s="221"/>
      <c r="AA235" s="227"/>
      <c r="AT235" s="228" t="s">
        <v>168</v>
      </c>
      <c r="AU235" s="228" t="s">
        <v>114</v>
      </c>
      <c r="AV235" s="225" t="s">
        <v>114</v>
      </c>
      <c r="AW235" s="225" t="s">
        <v>33</v>
      </c>
      <c r="AX235" s="225" t="s">
        <v>75</v>
      </c>
      <c r="AY235" s="228" t="s">
        <v>160</v>
      </c>
    </row>
    <row r="236" spans="2:51" s="216" customFormat="1" ht="20.5" customHeight="1">
      <c r="B236" s="211"/>
      <c r="C236" s="388"/>
      <c r="D236" s="388"/>
      <c r="E236" s="389" t="s">
        <v>5</v>
      </c>
      <c r="F236" s="393" t="s">
        <v>1129</v>
      </c>
      <c r="G236" s="394"/>
      <c r="H236" s="394"/>
      <c r="I236" s="394"/>
      <c r="J236" s="388"/>
      <c r="K236" s="392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395"/>
      <c r="D237" s="395"/>
      <c r="E237" s="396" t="s">
        <v>5</v>
      </c>
      <c r="F237" s="397" t="s">
        <v>1484</v>
      </c>
      <c r="G237" s="398"/>
      <c r="H237" s="398"/>
      <c r="I237" s="398"/>
      <c r="J237" s="395"/>
      <c r="K237" s="399">
        <v>6.372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16" customFormat="1" ht="20.5" customHeight="1">
      <c r="B238" s="211"/>
      <c r="C238" s="388"/>
      <c r="D238" s="388"/>
      <c r="E238" s="389" t="s">
        <v>5</v>
      </c>
      <c r="F238" s="393" t="s">
        <v>1131</v>
      </c>
      <c r="G238" s="394"/>
      <c r="H238" s="394"/>
      <c r="I238" s="394"/>
      <c r="J238" s="388"/>
      <c r="K238" s="392" t="s">
        <v>5</v>
      </c>
      <c r="L238" s="212"/>
      <c r="M238" s="212"/>
      <c r="N238" s="212"/>
      <c r="O238" s="212"/>
      <c r="P238" s="212"/>
      <c r="Q238" s="212"/>
      <c r="R238" s="215"/>
      <c r="T238" s="217"/>
      <c r="U238" s="212"/>
      <c r="V238" s="212"/>
      <c r="W238" s="212"/>
      <c r="X238" s="212"/>
      <c r="Y238" s="212"/>
      <c r="Z238" s="212"/>
      <c r="AA238" s="218"/>
      <c r="AT238" s="219" t="s">
        <v>168</v>
      </c>
      <c r="AU238" s="219" t="s">
        <v>114</v>
      </c>
      <c r="AV238" s="216" t="s">
        <v>83</v>
      </c>
      <c r="AW238" s="216" t="s">
        <v>33</v>
      </c>
      <c r="AX238" s="216" t="s">
        <v>75</v>
      </c>
      <c r="AY238" s="219" t="s">
        <v>160</v>
      </c>
    </row>
    <row r="239" spans="2:51" s="225" customFormat="1" ht="20.5" customHeight="1">
      <c r="B239" s="220"/>
      <c r="C239" s="395"/>
      <c r="D239" s="395"/>
      <c r="E239" s="396" t="s">
        <v>5</v>
      </c>
      <c r="F239" s="397" t="s">
        <v>1484</v>
      </c>
      <c r="G239" s="398"/>
      <c r="H239" s="398"/>
      <c r="I239" s="398"/>
      <c r="J239" s="395"/>
      <c r="K239" s="399">
        <v>6.372</v>
      </c>
      <c r="L239" s="221"/>
      <c r="M239" s="221"/>
      <c r="N239" s="221"/>
      <c r="O239" s="221"/>
      <c r="P239" s="221"/>
      <c r="Q239" s="221"/>
      <c r="R239" s="224"/>
      <c r="T239" s="226"/>
      <c r="U239" s="221"/>
      <c r="V239" s="221"/>
      <c r="W239" s="221"/>
      <c r="X239" s="221"/>
      <c r="Y239" s="221"/>
      <c r="Z239" s="221"/>
      <c r="AA239" s="227"/>
      <c r="AT239" s="228" t="s">
        <v>168</v>
      </c>
      <c r="AU239" s="228" t="s">
        <v>114</v>
      </c>
      <c r="AV239" s="225" t="s">
        <v>114</v>
      </c>
      <c r="AW239" s="225" t="s">
        <v>33</v>
      </c>
      <c r="AX239" s="225" t="s">
        <v>75</v>
      </c>
      <c r="AY239" s="228" t="s">
        <v>160</v>
      </c>
    </row>
    <row r="240" spans="2:51" s="216" customFormat="1" ht="20.5" customHeight="1">
      <c r="B240" s="211"/>
      <c r="C240" s="388"/>
      <c r="D240" s="388"/>
      <c r="E240" s="389" t="s">
        <v>5</v>
      </c>
      <c r="F240" s="393" t="s">
        <v>1485</v>
      </c>
      <c r="G240" s="394"/>
      <c r="H240" s="394"/>
      <c r="I240" s="394"/>
      <c r="J240" s="388"/>
      <c r="K240" s="392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395"/>
      <c r="D241" s="395"/>
      <c r="E241" s="396" t="s">
        <v>5</v>
      </c>
      <c r="F241" s="397" t="s">
        <v>1486</v>
      </c>
      <c r="G241" s="398"/>
      <c r="H241" s="398"/>
      <c r="I241" s="398"/>
      <c r="J241" s="395"/>
      <c r="K241" s="399">
        <v>10.384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388"/>
      <c r="D242" s="388"/>
      <c r="E242" s="389" t="s">
        <v>5</v>
      </c>
      <c r="F242" s="393" t="s">
        <v>1133</v>
      </c>
      <c r="G242" s="394"/>
      <c r="H242" s="394"/>
      <c r="I242" s="394"/>
      <c r="J242" s="388"/>
      <c r="K242" s="392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395"/>
      <c r="D243" s="395"/>
      <c r="E243" s="396" t="s">
        <v>5</v>
      </c>
      <c r="F243" s="397" t="s">
        <v>1484</v>
      </c>
      <c r="G243" s="398"/>
      <c r="H243" s="398"/>
      <c r="I243" s="398"/>
      <c r="J243" s="395"/>
      <c r="K243" s="399">
        <v>6.372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16" customFormat="1" ht="20.5" customHeight="1">
      <c r="B244" s="211"/>
      <c r="C244" s="388"/>
      <c r="D244" s="388"/>
      <c r="E244" s="389" t="s">
        <v>5</v>
      </c>
      <c r="F244" s="393" t="s">
        <v>1487</v>
      </c>
      <c r="G244" s="394"/>
      <c r="H244" s="394"/>
      <c r="I244" s="394"/>
      <c r="J244" s="388"/>
      <c r="K244" s="392" t="s">
        <v>5</v>
      </c>
      <c r="L244" s="212"/>
      <c r="M244" s="212"/>
      <c r="N244" s="212"/>
      <c r="O244" s="212"/>
      <c r="P244" s="212"/>
      <c r="Q244" s="212"/>
      <c r="R244" s="215"/>
      <c r="T244" s="217"/>
      <c r="U244" s="212"/>
      <c r="V244" s="212"/>
      <c r="W244" s="212"/>
      <c r="X244" s="212"/>
      <c r="Y244" s="212"/>
      <c r="Z244" s="212"/>
      <c r="AA244" s="218"/>
      <c r="AT244" s="219" t="s">
        <v>168</v>
      </c>
      <c r="AU244" s="219" t="s">
        <v>114</v>
      </c>
      <c r="AV244" s="216" t="s">
        <v>83</v>
      </c>
      <c r="AW244" s="216" t="s">
        <v>33</v>
      </c>
      <c r="AX244" s="216" t="s">
        <v>75</v>
      </c>
      <c r="AY244" s="219" t="s">
        <v>160</v>
      </c>
    </row>
    <row r="245" spans="2:51" s="225" customFormat="1" ht="20.5" customHeight="1">
      <c r="B245" s="220"/>
      <c r="C245" s="395"/>
      <c r="D245" s="395"/>
      <c r="E245" s="396" t="s">
        <v>5</v>
      </c>
      <c r="F245" s="397" t="s">
        <v>1488</v>
      </c>
      <c r="G245" s="398"/>
      <c r="H245" s="398"/>
      <c r="I245" s="398"/>
      <c r="J245" s="395"/>
      <c r="K245" s="399">
        <v>2.738</v>
      </c>
      <c r="L245" s="221"/>
      <c r="M245" s="221"/>
      <c r="N245" s="221"/>
      <c r="O245" s="221"/>
      <c r="P245" s="221"/>
      <c r="Q245" s="221"/>
      <c r="R245" s="224"/>
      <c r="T245" s="226"/>
      <c r="U245" s="221"/>
      <c r="V245" s="221"/>
      <c r="W245" s="221"/>
      <c r="X245" s="221"/>
      <c r="Y245" s="221"/>
      <c r="Z245" s="221"/>
      <c r="AA245" s="227"/>
      <c r="AT245" s="228" t="s">
        <v>168</v>
      </c>
      <c r="AU245" s="228" t="s">
        <v>114</v>
      </c>
      <c r="AV245" s="225" t="s">
        <v>114</v>
      </c>
      <c r="AW245" s="225" t="s">
        <v>33</v>
      </c>
      <c r="AX245" s="225" t="s">
        <v>75</v>
      </c>
      <c r="AY245" s="228" t="s">
        <v>160</v>
      </c>
    </row>
    <row r="246" spans="2:51" s="216" customFormat="1" ht="20.5" customHeight="1">
      <c r="B246" s="211"/>
      <c r="C246" s="388"/>
      <c r="D246" s="388"/>
      <c r="E246" s="389" t="s">
        <v>5</v>
      </c>
      <c r="F246" s="393" t="s">
        <v>1489</v>
      </c>
      <c r="G246" s="394"/>
      <c r="H246" s="394"/>
      <c r="I246" s="394"/>
      <c r="J246" s="388"/>
      <c r="K246" s="392" t="s">
        <v>5</v>
      </c>
      <c r="L246" s="212"/>
      <c r="M246" s="212"/>
      <c r="N246" s="212"/>
      <c r="O246" s="212"/>
      <c r="P246" s="212"/>
      <c r="Q246" s="212"/>
      <c r="R246" s="215"/>
      <c r="T246" s="217"/>
      <c r="U246" s="212"/>
      <c r="V246" s="212"/>
      <c r="W246" s="212"/>
      <c r="X246" s="212"/>
      <c r="Y246" s="212"/>
      <c r="Z246" s="212"/>
      <c r="AA246" s="218"/>
      <c r="AT246" s="219" t="s">
        <v>168</v>
      </c>
      <c r="AU246" s="219" t="s">
        <v>114</v>
      </c>
      <c r="AV246" s="216" t="s">
        <v>83</v>
      </c>
      <c r="AW246" s="216" t="s">
        <v>33</v>
      </c>
      <c r="AX246" s="216" t="s">
        <v>75</v>
      </c>
      <c r="AY246" s="219" t="s">
        <v>160</v>
      </c>
    </row>
    <row r="247" spans="2:51" s="225" customFormat="1" ht="20.5" customHeight="1">
      <c r="B247" s="220"/>
      <c r="C247" s="395"/>
      <c r="D247" s="395"/>
      <c r="E247" s="396" t="s">
        <v>5</v>
      </c>
      <c r="F247" s="397" t="s">
        <v>1490</v>
      </c>
      <c r="G247" s="398"/>
      <c r="H247" s="398"/>
      <c r="I247" s="398"/>
      <c r="J247" s="395"/>
      <c r="K247" s="399">
        <v>5.286</v>
      </c>
      <c r="L247" s="221"/>
      <c r="M247" s="221"/>
      <c r="N247" s="221"/>
      <c r="O247" s="221"/>
      <c r="P247" s="221"/>
      <c r="Q247" s="221"/>
      <c r="R247" s="224"/>
      <c r="T247" s="226"/>
      <c r="U247" s="221"/>
      <c r="V247" s="221"/>
      <c r="W247" s="221"/>
      <c r="X247" s="221"/>
      <c r="Y247" s="221"/>
      <c r="Z247" s="221"/>
      <c r="AA247" s="227"/>
      <c r="AT247" s="228" t="s">
        <v>168</v>
      </c>
      <c r="AU247" s="228" t="s">
        <v>114</v>
      </c>
      <c r="AV247" s="225" t="s">
        <v>114</v>
      </c>
      <c r="AW247" s="225" t="s">
        <v>33</v>
      </c>
      <c r="AX247" s="225" t="s">
        <v>75</v>
      </c>
      <c r="AY247" s="228" t="s">
        <v>160</v>
      </c>
    </row>
    <row r="248" spans="2:51" s="216" customFormat="1" ht="20.5" customHeight="1">
      <c r="B248" s="211"/>
      <c r="C248" s="388"/>
      <c r="D248" s="388"/>
      <c r="E248" s="389" t="s">
        <v>5</v>
      </c>
      <c r="F248" s="393" t="s">
        <v>1491</v>
      </c>
      <c r="G248" s="394"/>
      <c r="H248" s="394"/>
      <c r="I248" s="394"/>
      <c r="J248" s="388"/>
      <c r="K248" s="392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395"/>
      <c r="D249" s="395"/>
      <c r="E249" s="396" t="s">
        <v>5</v>
      </c>
      <c r="F249" s="397" t="s">
        <v>1490</v>
      </c>
      <c r="G249" s="398"/>
      <c r="H249" s="398"/>
      <c r="I249" s="398"/>
      <c r="J249" s="395"/>
      <c r="K249" s="399">
        <v>5.286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388"/>
      <c r="D250" s="388"/>
      <c r="E250" s="389" t="s">
        <v>5</v>
      </c>
      <c r="F250" s="393" t="s">
        <v>1492</v>
      </c>
      <c r="G250" s="394"/>
      <c r="H250" s="394"/>
      <c r="I250" s="394"/>
      <c r="J250" s="388"/>
      <c r="K250" s="392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395"/>
      <c r="D251" s="395"/>
      <c r="E251" s="396" t="s">
        <v>5</v>
      </c>
      <c r="F251" s="397" t="s">
        <v>1493</v>
      </c>
      <c r="G251" s="398"/>
      <c r="H251" s="398"/>
      <c r="I251" s="398"/>
      <c r="J251" s="395"/>
      <c r="K251" s="399">
        <v>3.918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388"/>
      <c r="D252" s="388"/>
      <c r="E252" s="389" t="s">
        <v>5</v>
      </c>
      <c r="F252" s="393" t="s">
        <v>1494</v>
      </c>
      <c r="G252" s="394"/>
      <c r="H252" s="394"/>
      <c r="I252" s="394"/>
      <c r="J252" s="388"/>
      <c r="K252" s="392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395"/>
      <c r="D253" s="395"/>
      <c r="E253" s="396" t="s">
        <v>5</v>
      </c>
      <c r="F253" s="397" t="s">
        <v>1493</v>
      </c>
      <c r="G253" s="398"/>
      <c r="H253" s="398"/>
      <c r="I253" s="398"/>
      <c r="J253" s="395"/>
      <c r="K253" s="399">
        <v>3.918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16" customFormat="1" ht="20.5" customHeight="1">
      <c r="B254" s="211"/>
      <c r="C254" s="388"/>
      <c r="D254" s="388"/>
      <c r="E254" s="389" t="s">
        <v>5</v>
      </c>
      <c r="F254" s="393" t="s">
        <v>1495</v>
      </c>
      <c r="G254" s="394"/>
      <c r="H254" s="394"/>
      <c r="I254" s="394"/>
      <c r="J254" s="388"/>
      <c r="K254" s="392" t="s">
        <v>5</v>
      </c>
      <c r="L254" s="212"/>
      <c r="M254" s="212"/>
      <c r="N254" s="212"/>
      <c r="O254" s="212"/>
      <c r="P254" s="212"/>
      <c r="Q254" s="212"/>
      <c r="R254" s="215"/>
      <c r="T254" s="217"/>
      <c r="U254" s="212"/>
      <c r="V254" s="212"/>
      <c r="W254" s="212"/>
      <c r="X254" s="212"/>
      <c r="Y254" s="212"/>
      <c r="Z254" s="212"/>
      <c r="AA254" s="218"/>
      <c r="AT254" s="219" t="s">
        <v>168</v>
      </c>
      <c r="AU254" s="219" t="s">
        <v>114</v>
      </c>
      <c r="AV254" s="216" t="s">
        <v>83</v>
      </c>
      <c r="AW254" s="216" t="s">
        <v>33</v>
      </c>
      <c r="AX254" s="216" t="s">
        <v>75</v>
      </c>
      <c r="AY254" s="219" t="s">
        <v>160</v>
      </c>
    </row>
    <row r="255" spans="2:51" s="225" customFormat="1" ht="20.5" customHeight="1">
      <c r="B255" s="220"/>
      <c r="C255" s="395"/>
      <c r="D255" s="395"/>
      <c r="E255" s="396" t="s">
        <v>5</v>
      </c>
      <c r="F255" s="397" t="s">
        <v>1493</v>
      </c>
      <c r="G255" s="398"/>
      <c r="H255" s="398"/>
      <c r="I255" s="398"/>
      <c r="J255" s="395"/>
      <c r="K255" s="399">
        <v>3.918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75</v>
      </c>
      <c r="AY255" s="228" t="s">
        <v>160</v>
      </c>
    </row>
    <row r="256" spans="2:51" s="216" customFormat="1" ht="20.5" customHeight="1">
      <c r="B256" s="211"/>
      <c r="C256" s="388"/>
      <c r="D256" s="388"/>
      <c r="E256" s="389" t="s">
        <v>5</v>
      </c>
      <c r="F256" s="393" t="s">
        <v>1496</v>
      </c>
      <c r="G256" s="394"/>
      <c r="H256" s="394"/>
      <c r="I256" s="394"/>
      <c r="J256" s="388"/>
      <c r="K256" s="392" t="s">
        <v>5</v>
      </c>
      <c r="L256" s="212"/>
      <c r="M256" s="212"/>
      <c r="N256" s="212"/>
      <c r="O256" s="212"/>
      <c r="P256" s="212"/>
      <c r="Q256" s="212"/>
      <c r="R256" s="215"/>
      <c r="T256" s="217"/>
      <c r="U256" s="212"/>
      <c r="V256" s="212"/>
      <c r="W256" s="212"/>
      <c r="X256" s="212"/>
      <c r="Y256" s="212"/>
      <c r="Z256" s="212"/>
      <c r="AA256" s="218"/>
      <c r="AT256" s="219" t="s">
        <v>168</v>
      </c>
      <c r="AU256" s="219" t="s">
        <v>114</v>
      </c>
      <c r="AV256" s="216" t="s">
        <v>83</v>
      </c>
      <c r="AW256" s="216" t="s">
        <v>33</v>
      </c>
      <c r="AX256" s="216" t="s">
        <v>75</v>
      </c>
      <c r="AY256" s="219" t="s">
        <v>160</v>
      </c>
    </row>
    <row r="257" spans="2:51" s="225" customFormat="1" ht="20.5" customHeight="1">
      <c r="B257" s="220"/>
      <c r="C257" s="395"/>
      <c r="D257" s="395"/>
      <c r="E257" s="396" t="s">
        <v>5</v>
      </c>
      <c r="F257" s="397" t="s">
        <v>1497</v>
      </c>
      <c r="G257" s="398"/>
      <c r="H257" s="398"/>
      <c r="I257" s="398"/>
      <c r="J257" s="395"/>
      <c r="K257" s="399">
        <v>7.41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75</v>
      </c>
      <c r="AY257" s="228" t="s">
        <v>160</v>
      </c>
    </row>
    <row r="258" spans="2:51" s="216" customFormat="1" ht="20.5" customHeight="1">
      <c r="B258" s="211"/>
      <c r="C258" s="388"/>
      <c r="D258" s="388"/>
      <c r="E258" s="389" t="s">
        <v>5</v>
      </c>
      <c r="F258" s="393" t="s">
        <v>1498</v>
      </c>
      <c r="G258" s="394"/>
      <c r="H258" s="394"/>
      <c r="I258" s="394"/>
      <c r="J258" s="388"/>
      <c r="K258" s="392" t="s">
        <v>5</v>
      </c>
      <c r="L258" s="212"/>
      <c r="M258" s="212"/>
      <c r="N258" s="212"/>
      <c r="O258" s="212"/>
      <c r="P258" s="212"/>
      <c r="Q258" s="212"/>
      <c r="R258" s="215"/>
      <c r="T258" s="217"/>
      <c r="U258" s="212"/>
      <c r="V258" s="212"/>
      <c r="W258" s="212"/>
      <c r="X258" s="212"/>
      <c r="Y258" s="212"/>
      <c r="Z258" s="212"/>
      <c r="AA258" s="218"/>
      <c r="AT258" s="219" t="s">
        <v>168</v>
      </c>
      <c r="AU258" s="219" t="s">
        <v>114</v>
      </c>
      <c r="AV258" s="216" t="s">
        <v>83</v>
      </c>
      <c r="AW258" s="216" t="s">
        <v>33</v>
      </c>
      <c r="AX258" s="216" t="s">
        <v>75</v>
      </c>
      <c r="AY258" s="219" t="s">
        <v>160</v>
      </c>
    </row>
    <row r="259" spans="2:51" s="225" customFormat="1" ht="20.5" customHeight="1">
      <c r="B259" s="220"/>
      <c r="C259" s="395"/>
      <c r="D259" s="395"/>
      <c r="E259" s="396" t="s">
        <v>5</v>
      </c>
      <c r="F259" s="397" t="s">
        <v>1497</v>
      </c>
      <c r="G259" s="398"/>
      <c r="H259" s="398"/>
      <c r="I259" s="398"/>
      <c r="J259" s="395"/>
      <c r="K259" s="399">
        <v>7.41</v>
      </c>
      <c r="L259" s="221"/>
      <c r="M259" s="221"/>
      <c r="N259" s="221"/>
      <c r="O259" s="221"/>
      <c r="P259" s="221"/>
      <c r="Q259" s="221"/>
      <c r="R259" s="224"/>
      <c r="T259" s="226"/>
      <c r="U259" s="221"/>
      <c r="V259" s="221"/>
      <c r="W259" s="221"/>
      <c r="X259" s="221"/>
      <c r="Y259" s="221"/>
      <c r="Z259" s="221"/>
      <c r="AA259" s="227"/>
      <c r="AT259" s="228" t="s">
        <v>168</v>
      </c>
      <c r="AU259" s="228" t="s">
        <v>114</v>
      </c>
      <c r="AV259" s="225" t="s">
        <v>114</v>
      </c>
      <c r="AW259" s="225" t="s">
        <v>33</v>
      </c>
      <c r="AX259" s="225" t="s">
        <v>75</v>
      </c>
      <c r="AY259" s="228" t="s">
        <v>160</v>
      </c>
    </row>
    <row r="260" spans="2:51" s="216" customFormat="1" ht="20.5" customHeight="1">
      <c r="B260" s="211"/>
      <c r="C260" s="388"/>
      <c r="D260" s="388"/>
      <c r="E260" s="389" t="s">
        <v>5</v>
      </c>
      <c r="F260" s="393" t="s">
        <v>1499</v>
      </c>
      <c r="G260" s="394"/>
      <c r="H260" s="394"/>
      <c r="I260" s="394"/>
      <c r="J260" s="388"/>
      <c r="K260" s="392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25" customFormat="1" ht="20.5" customHeight="1">
      <c r="B261" s="220"/>
      <c r="C261" s="395"/>
      <c r="D261" s="395"/>
      <c r="E261" s="396" t="s">
        <v>5</v>
      </c>
      <c r="F261" s="397" t="s">
        <v>1497</v>
      </c>
      <c r="G261" s="398"/>
      <c r="H261" s="398"/>
      <c r="I261" s="398"/>
      <c r="J261" s="395"/>
      <c r="K261" s="399">
        <v>7.41</v>
      </c>
      <c r="L261" s="221"/>
      <c r="M261" s="221"/>
      <c r="N261" s="221"/>
      <c r="O261" s="221"/>
      <c r="P261" s="221"/>
      <c r="Q261" s="221"/>
      <c r="R261" s="224"/>
      <c r="T261" s="226"/>
      <c r="U261" s="221"/>
      <c r="V261" s="221"/>
      <c r="W261" s="221"/>
      <c r="X261" s="221"/>
      <c r="Y261" s="221"/>
      <c r="Z261" s="221"/>
      <c r="AA261" s="227"/>
      <c r="AT261" s="228" t="s">
        <v>168</v>
      </c>
      <c r="AU261" s="228" t="s">
        <v>114</v>
      </c>
      <c r="AV261" s="225" t="s">
        <v>114</v>
      </c>
      <c r="AW261" s="225" t="s">
        <v>33</v>
      </c>
      <c r="AX261" s="225" t="s">
        <v>75</v>
      </c>
      <c r="AY261" s="228" t="s">
        <v>160</v>
      </c>
    </row>
    <row r="262" spans="2:51" s="243" customFormat="1" ht="20.5" customHeight="1">
      <c r="B262" s="238"/>
      <c r="C262" s="405"/>
      <c r="D262" s="405"/>
      <c r="E262" s="406" t="s">
        <v>5</v>
      </c>
      <c r="F262" s="407" t="s">
        <v>197</v>
      </c>
      <c r="G262" s="408"/>
      <c r="H262" s="408"/>
      <c r="I262" s="408"/>
      <c r="J262" s="405"/>
      <c r="K262" s="409">
        <v>108.654</v>
      </c>
      <c r="L262" s="239"/>
      <c r="M262" s="239"/>
      <c r="N262" s="239"/>
      <c r="O262" s="239"/>
      <c r="P262" s="239"/>
      <c r="Q262" s="239"/>
      <c r="R262" s="242"/>
      <c r="T262" s="244"/>
      <c r="U262" s="239"/>
      <c r="V262" s="239"/>
      <c r="W262" s="239"/>
      <c r="X262" s="239"/>
      <c r="Y262" s="239"/>
      <c r="Z262" s="239"/>
      <c r="AA262" s="245"/>
      <c r="AT262" s="246" t="s">
        <v>168</v>
      </c>
      <c r="AU262" s="246" t="s">
        <v>114</v>
      </c>
      <c r="AV262" s="243" t="s">
        <v>175</v>
      </c>
      <c r="AW262" s="243" t="s">
        <v>33</v>
      </c>
      <c r="AX262" s="243" t="s">
        <v>75</v>
      </c>
      <c r="AY262" s="246" t="s">
        <v>160</v>
      </c>
    </row>
    <row r="263" spans="2:51" s="216" customFormat="1" ht="20.5" customHeight="1">
      <c r="B263" s="211"/>
      <c r="C263" s="388"/>
      <c r="D263" s="388"/>
      <c r="E263" s="389" t="s">
        <v>5</v>
      </c>
      <c r="F263" s="393" t="s">
        <v>1500</v>
      </c>
      <c r="G263" s="394"/>
      <c r="H263" s="394"/>
      <c r="I263" s="394"/>
      <c r="J263" s="388"/>
      <c r="K263" s="392" t="s">
        <v>5</v>
      </c>
      <c r="L263" s="212"/>
      <c r="M263" s="212"/>
      <c r="N263" s="212"/>
      <c r="O263" s="212"/>
      <c r="P263" s="212"/>
      <c r="Q263" s="212"/>
      <c r="R263" s="215"/>
      <c r="T263" s="217"/>
      <c r="U263" s="212"/>
      <c r="V263" s="212"/>
      <c r="W263" s="212"/>
      <c r="X263" s="212"/>
      <c r="Y263" s="212"/>
      <c r="Z263" s="212"/>
      <c r="AA263" s="218"/>
      <c r="AT263" s="219" t="s">
        <v>168</v>
      </c>
      <c r="AU263" s="219" t="s">
        <v>114</v>
      </c>
      <c r="AV263" s="216" t="s">
        <v>83</v>
      </c>
      <c r="AW263" s="216" t="s">
        <v>33</v>
      </c>
      <c r="AX263" s="216" t="s">
        <v>75</v>
      </c>
      <c r="AY263" s="219" t="s">
        <v>160</v>
      </c>
    </row>
    <row r="264" spans="2:51" s="225" customFormat="1" ht="20.5" customHeight="1">
      <c r="B264" s="220"/>
      <c r="C264" s="395"/>
      <c r="D264" s="395"/>
      <c r="E264" s="396" t="s">
        <v>5</v>
      </c>
      <c r="F264" s="397" t="s">
        <v>1501</v>
      </c>
      <c r="G264" s="398"/>
      <c r="H264" s="398"/>
      <c r="I264" s="398"/>
      <c r="J264" s="395"/>
      <c r="K264" s="399">
        <v>7.968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43" customFormat="1" ht="20.5" customHeight="1">
      <c r="B265" s="238"/>
      <c r="C265" s="405"/>
      <c r="D265" s="405"/>
      <c r="E265" s="406" t="s">
        <v>5</v>
      </c>
      <c r="F265" s="407" t="s">
        <v>197</v>
      </c>
      <c r="G265" s="408"/>
      <c r="H265" s="408"/>
      <c r="I265" s="408"/>
      <c r="J265" s="405"/>
      <c r="K265" s="409">
        <v>7.968</v>
      </c>
      <c r="L265" s="239"/>
      <c r="M265" s="239"/>
      <c r="N265" s="239"/>
      <c r="O265" s="239"/>
      <c r="P265" s="239"/>
      <c r="Q265" s="239"/>
      <c r="R265" s="242"/>
      <c r="T265" s="244"/>
      <c r="U265" s="239"/>
      <c r="V265" s="239"/>
      <c r="W265" s="239"/>
      <c r="X265" s="239"/>
      <c r="Y265" s="239"/>
      <c r="Z265" s="239"/>
      <c r="AA265" s="245"/>
      <c r="AT265" s="246" t="s">
        <v>168</v>
      </c>
      <c r="AU265" s="246" t="s">
        <v>114</v>
      </c>
      <c r="AV265" s="243" t="s">
        <v>175</v>
      </c>
      <c r="AW265" s="243" t="s">
        <v>33</v>
      </c>
      <c r="AX265" s="243" t="s">
        <v>75</v>
      </c>
      <c r="AY265" s="246" t="s">
        <v>160</v>
      </c>
    </row>
    <row r="266" spans="2:51" s="234" customFormat="1" ht="20.5" customHeight="1">
      <c r="B266" s="229"/>
      <c r="C266" s="400"/>
      <c r="D266" s="400"/>
      <c r="E266" s="401" t="s">
        <v>5</v>
      </c>
      <c r="F266" s="402" t="s">
        <v>170</v>
      </c>
      <c r="G266" s="403"/>
      <c r="H266" s="403"/>
      <c r="I266" s="403"/>
      <c r="J266" s="400"/>
      <c r="K266" s="404">
        <v>300.782</v>
      </c>
      <c r="L266" s="230"/>
      <c r="M266" s="230"/>
      <c r="N266" s="230"/>
      <c r="O266" s="230"/>
      <c r="P266" s="230"/>
      <c r="Q266" s="230"/>
      <c r="R266" s="233"/>
      <c r="T266" s="235"/>
      <c r="U266" s="230"/>
      <c r="V266" s="230"/>
      <c r="W266" s="230"/>
      <c r="X266" s="230"/>
      <c r="Y266" s="230"/>
      <c r="Z266" s="230"/>
      <c r="AA266" s="236"/>
      <c r="AT266" s="237" t="s">
        <v>168</v>
      </c>
      <c r="AU266" s="237" t="s">
        <v>114</v>
      </c>
      <c r="AV266" s="234" t="s">
        <v>165</v>
      </c>
      <c r="AW266" s="234" t="s">
        <v>33</v>
      </c>
      <c r="AX266" s="234" t="s">
        <v>83</v>
      </c>
      <c r="AY266" s="237" t="s">
        <v>160</v>
      </c>
    </row>
    <row r="267" spans="2:65" s="126" customFormat="1" ht="28.95" customHeight="1">
      <c r="B267" s="127"/>
      <c r="C267" s="383" t="s">
        <v>229</v>
      </c>
      <c r="D267" s="383" t="s">
        <v>161</v>
      </c>
      <c r="E267" s="384" t="s">
        <v>224</v>
      </c>
      <c r="F267" s="385" t="s">
        <v>225</v>
      </c>
      <c r="G267" s="385"/>
      <c r="H267" s="385"/>
      <c r="I267" s="385"/>
      <c r="J267" s="386" t="s">
        <v>182</v>
      </c>
      <c r="K267" s="387">
        <v>200.606</v>
      </c>
      <c r="L267" s="317">
        <v>0</v>
      </c>
      <c r="M267" s="317"/>
      <c r="N267" s="318">
        <f>ROUND(L267*K267,2)</f>
        <v>0</v>
      </c>
      <c r="O267" s="318"/>
      <c r="P267" s="318"/>
      <c r="Q267" s="318"/>
      <c r="R267" s="130"/>
      <c r="T267" s="207" t="s">
        <v>5</v>
      </c>
      <c r="U267" s="208" t="s">
        <v>40</v>
      </c>
      <c r="V267" s="128"/>
      <c r="W267" s="209">
        <f>V267*K267</f>
        <v>0</v>
      </c>
      <c r="X267" s="209">
        <v>0</v>
      </c>
      <c r="Y267" s="209">
        <f>X267*K267</f>
        <v>0</v>
      </c>
      <c r="Z267" s="209">
        <v>0</v>
      </c>
      <c r="AA267" s="210">
        <f>Z267*K267</f>
        <v>0</v>
      </c>
      <c r="AR267" s="117" t="s">
        <v>165</v>
      </c>
      <c r="AT267" s="117" t="s">
        <v>161</v>
      </c>
      <c r="AU267" s="117" t="s">
        <v>114</v>
      </c>
      <c r="AY267" s="117" t="s">
        <v>160</v>
      </c>
      <c r="BE267" s="174">
        <f>IF(U267="základní",N267,0)</f>
        <v>0</v>
      </c>
      <c r="BF267" s="174">
        <f>IF(U267="snížená",N267,0)</f>
        <v>0</v>
      </c>
      <c r="BG267" s="174">
        <f>IF(U267="zákl. přenesená",N267,0)</f>
        <v>0</v>
      </c>
      <c r="BH267" s="174">
        <f>IF(U267="sníž. přenesená",N267,0)</f>
        <v>0</v>
      </c>
      <c r="BI267" s="174">
        <f>IF(U267="nulová",N267,0)</f>
        <v>0</v>
      </c>
      <c r="BJ267" s="117" t="s">
        <v>83</v>
      </c>
      <c r="BK267" s="174">
        <f>ROUND(L267*K267,2)</f>
        <v>0</v>
      </c>
      <c r="BL267" s="117" t="s">
        <v>165</v>
      </c>
      <c r="BM267" s="117" t="s">
        <v>1519</v>
      </c>
    </row>
    <row r="268" spans="2:51" s="216" customFormat="1" ht="28.95" customHeight="1">
      <c r="B268" s="211"/>
      <c r="C268" s="388"/>
      <c r="D268" s="388"/>
      <c r="E268" s="389" t="s">
        <v>5</v>
      </c>
      <c r="F268" s="390" t="s">
        <v>227</v>
      </c>
      <c r="G268" s="391"/>
      <c r="H268" s="391"/>
      <c r="I268" s="391"/>
      <c r="J268" s="388"/>
      <c r="K268" s="392" t="s">
        <v>5</v>
      </c>
      <c r="L268" s="212"/>
      <c r="M268" s="212"/>
      <c r="N268" s="212"/>
      <c r="O268" s="212"/>
      <c r="P268" s="212"/>
      <c r="Q268" s="212"/>
      <c r="R268" s="215"/>
      <c r="T268" s="217"/>
      <c r="U268" s="212"/>
      <c r="V268" s="212"/>
      <c r="W268" s="212"/>
      <c r="X268" s="212"/>
      <c r="Y268" s="212"/>
      <c r="Z268" s="212"/>
      <c r="AA268" s="218"/>
      <c r="AT268" s="219" t="s">
        <v>168</v>
      </c>
      <c r="AU268" s="219" t="s">
        <v>114</v>
      </c>
      <c r="AV268" s="216" t="s">
        <v>83</v>
      </c>
      <c r="AW268" s="216" t="s">
        <v>33</v>
      </c>
      <c r="AX268" s="216" t="s">
        <v>75</v>
      </c>
      <c r="AY268" s="219" t="s">
        <v>160</v>
      </c>
    </row>
    <row r="269" spans="2:51" s="225" customFormat="1" ht="20.5" customHeight="1">
      <c r="B269" s="220"/>
      <c r="C269" s="395"/>
      <c r="D269" s="395"/>
      <c r="E269" s="396" t="s">
        <v>5</v>
      </c>
      <c r="F269" s="397" t="s">
        <v>1520</v>
      </c>
      <c r="G269" s="398"/>
      <c r="H269" s="398"/>
      <c r="I269" s="398"/>
      <c r="J269" s="395"/>
      <c r="K269" s="399">
        <v>377.718</v>
      </c>
      <c r="L269" s="221"/>
      <c r="M269" s="221"/>
      <c r="N269" s="221"/>
      <c r="O269" s="221"/>
      <c r="P269" s="221"/>
      <c r="Q269" s="221"/>
      <c r="R269" s="224"/>
      <c r="T269" s="226"/>
      <c r="U269" s="221"/>
      <c r="V269" s="221"/>
      <c r="W269" s="221"/>
      <c r="X269" s="221"/>
      <c r="Y269" s="221"/>
      <c r="Z269" s="221"/>
      <c r="AA269" s="227"/>
      <c r="AT269" s="228" t="s">
        <v>168</v>
      </c>
      <c r="AU269" s="228" t="s">
        <v>114</v>
      </c>
      <c r="AV269" s="225" t="s">
        <v>114</v>
      </c>
      <c r="AW269" s="225" t="s">
        <v>33</v>
      </c>
      <c r="AX269" s="225" t="s">
        <v>75</v>
      </c>
      <c r="AY269" s="228" t="s">
        <v>160</v>
      </c>
    </row>
    <row r="270" spans="2:51" s="225" customFormat="1" ht="20.5" customHeight="1">
      <c r="B270" s="220"/>
      <c r="C270" s="395"/>
      <c r="D270" s="395"/>
      <c r="E270" s="396" t="s">
        <v>5</v>
      </c>
      <c r="F270" s="397" t="s">
        <v>1521</v>
      </c>
      <c r="G270" s="398"/>
      <c r="H270" s="398"/>
      <c r="I270" s="398"/>
      <c r="J270" s="395"/>
      <c r="K270" s="399">
        <v>-177.112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400"/>
      <c r="D271" s="400"/>
      <c r="E271" s="401" t="s">
        <v>5</v>
      </c>
      <c r="F271" s="402" t="s">
        <v>170</v>
      </c>
      <c r="G271" s="403"/>
      <c r="H271" s="403"/>
      <c r="I271" s="403"/>
      <c r="J271" s="400"/>
      <c r="K271" s="404">
        <v>200.606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28.95" customHeight="1">
      <c r="B272" s="127"/>
      <c r="C272" s="383" t="s">
        <v>236</v>
      </c>
      <c r="D272" s="383" t="s">
        <v>161</v>
      </c>
      <c r="E272" s="384" t="s">
        <v>250</v>
      </c>
      <c r="F272" s="385" t="s">
        <v>251</v>
      </c>
      <c r="G272" s="385"/>
      <c r="H272" s="385"/>
      <c r="I272" s="385"/>
      <c r="J272" s="386" t="s">
        <v>240</v>
      </c>
      <c r="K272" s="387">
        <v>361.091</v>
      </c>
      <c r="L272" s="317">
        <v>0</v>
      </c>
      <c r="M272" s="317"/>
      <c r="N272" s="318">
        <f>ROUND(L272*K272,2)</f>
        <v>0</v>
      </c>
      <c r="O272" s="318"/>
      <c r="P272" s="318"/>
      <c r="Q272" s="318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1522</v>
      </c>
    </row>
    <row r="273" spans="2:51" s="216" customFormat="1" ht="28.95" customHeight="1">
      <c r="B273" s="211"/>
      <c r="C273" s="388"/>
      <c r="D273" s="388"/>
      <c r="E273" s="389" t="s">
        <v>5</v>
      </c>
      <c r="F273" s="390" t="s">
        <v>227</v>
      </c>
      <c r="G273" s="391"/>
      <c r="H273" s="391"/>
      <c r="I273" s="391"/>
      <c r="J273" s="388"/>
      <c r="K273" s="392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25" customFormat="1" ht="20.5" customHeight="1">
      <c r="B274" s="220"/>
      <c r="C274" s="395"/>
      <c r="D274" s="395"/>
      <c r="E274" s="396" t="s">
        <v>5</v>
      </c>
      <c r="F274" s="397" t="s">
        <v>1523</v>
      </c>
      <c r="G274" s="398"/>
      <c r="H274" s="398"/>
      <c r="I274" s="398"/>
      <c r="J274" s="395"/>
      <c r="K274" s="399">
        <v>361.091</v>
      </c>
      <c r="L274" s="221"/>
      <c r="M274" s="221"/>
      <c r="N274" s="221"/>
      <c r="O274" s="221"/>
      <c r="P274" s="221"/>
      <c r="Q274" s="221"/>
      <c r="R274" s="224"/>
      <c r="T274" s="226"/>
      <c r="U274" s="221"/>
      <c r="V274" s="221"/>
      <c r="W274" s="221"/>
      <c r="X274" s="221"/>
      <c r="Y274" s="221"/>
      <c r="Z274" s="221"/>
      <c r="AA274" s="227"/>
      <c r="AT274" s="228" t="s">
        <v>168</v>
      </c>
      <c r="AU274" s="228" t="s">
        <v>114</v>
      </c>
      <c r="AV274" s="225" t="s">
        <v>114</v>
      </c>
      <c r="AW274" s="225" t="s">
        <v>33</v>
      </c>
      <c r="AX274" s="225" t="s">
        <v>75</v>
      </c>
      <c r="AY274" s="228" t="s">
        <v>160</v>
      </c>
    </row>
    <row r="275" spans="2:51" s="234" customFormat="1" ht="20.5" customHeight="1">
      <c r="B275" s="229"/>
      <c r="C275" s="400"/>
      <c r="D275" s="400"/>
      <c r="E275" s="401" t="s">
        <v>5</v>
      </c>
      <c r="F275" s="402" t="s">
        <v>170</v>
      </c>
      <c r="G275" s="403"/>
      <c r="H275" s="403"/>
      <c r="I275" s="403"/>
      <c r="J275" s="400"/>
      <c r="K275" s="404">
        <v>361.091</v>
      </c>
      <c r="L275" s="230"/>
      <c r="M275" s="230"/>
      <c r="N275" s="230"/>
      <c r="O275" s="230"/>
      <c r="P275" s="230"/>
      <c r="Q275" s="230"/>
      <c r="R275" s="233"/>
      <c r="T275" s="235"/>
      <c r="U275" s="230"/>
      <c r="V275" s="230"/>
      <c r="W275" s="230"/>
      <c r="X275" s="230"/>
      <c r="Y275" s="230"/>
      <c r="Z275" s="230"/>
      <c r="AA275" s="236"/>
      <c r="AT275" s="237" t="s">
        <v>168</v>
      </c>
      <c r="AU275" s="237" t="s">
        <v>114</v>
      </c>
      <c r="AV275" s="234" t="s">
        <v>165</v>
      </c>
      <c r="AW275" s="234" t="s">
        <v>33</v>
      </c>
      <c r="AX275" s="234" t="s">
        <v>83</v>
      </c>
      <c r="AY275" s="237" t="s">
        <v>160</v>
      </c>
    </row>
    <row r="276" spans="2:65" s="126" customFormat="1" ht="28.95" customHeight="1">
      <c r="B276" s="127"/>
      <c r="C276" s="383" t="s">
        <v>244</v>
      </c>
      <c r="D276" s="383" t="s">
        <v>161</v>
      </c>
      <c r="E276" s="384" t="s">
        <v>739</v>
      </c>
      <c r="F276" s="385" t="s">
        <v>740</v>
      </c>
      <c r="G276" s="385"/>
      <c r="H276" s="385"/>
      <c r="I276" s="385"/>
      <c r="J276" s="386" t="s">
        <v>182</v>
      </c>
      <c r="K276" s="387">
        <v>203.681</v>
      </c>
      <c r="L276" s="317">
        <v>0</v>
      </c>
      <c r="M276" s="317"/>
      <c r="N276" s="318">
        <f>ROUND(L276*K276,2)</f>
        <v>0</v>
      </c>
      <c r="O276" s="318"/>
      <c r="P276" s="318"/>
      <c r="Q276" s="318"/>
      <c r="R276" s="130"/>
      <c r="T276" s="207" t="s">
        <v>5</v>
      </c>
      <c r="U276" s="208" t="s">
        <v>40</v>
      </c>
      <c r="V276" s="128"/>
      <c r="W276" s="209">
        <f>V276*K276</f>
        <v>0</v>
      </c>
      <c r="X276" s="209">
        <v>0</v>
      </c>
      <c r="Y276" s="209">
        <f>X276*K276</f>
        <v>0</v>
      </c>
      <c r="Z276" s="209">
        <v>0</v>
      </c>
      <c r="AA276" s="210">
        <f>Z276*K276</f>
        <v>0</v>
      </c>
      <c r="AR276" s="117" t="s">
        <v>165</v>
      </c>
      <c r="AT276" s="117" t="s">
        <v>161</v>
      </c>
      <c r="AU276" s="117" t="s">
        <v>114</v>
      </c>
      <c r="AY276" s="117" t="s">
        <v>160</v>
      </c>
      <c r="BE276" s="174">
        <f>IF(U276="základní",N276,0)</f>
        <v>0</v>
      </c>
      <c r="BF276" s="174">
        <f>IF(U276="snížená",N276,0)</f>
        <v>0</v>
      </c>
      <c r="BG276" s="174">
        <f>IF(U276="zákl. přenesená",N276,0)</f>
        <v>0</v>
      </c>
      <c r="BH276" s="174">
        <f>IF(U276="sníž. přenesená",N276,0)</f>
        <v>0</v>
      </c>
      <c r="BI276" s="174">
        <f>IF(U276="nulová",N276,0)</f>
        <v>0</v>
      </c>
      <c r="BJ276" s="117" t="s">
        <v>83</v>
      </c>
      <c r="BK276" s="174">
        <f>ROUND(L276*K276,2)</f>
        <v>0</v>
      </c>
      <c r="BL276" s="117" t="s">
        <v>165</v>
      </c>
      <c r="BM276" s="117" t="s">
        <v>1524</v>
      </c>
    </row>
    <row r="277" spans="2:51" s="216" customFormat="1" ht="20.5" customHeight="1">
      <c r="B277" s="211"/>
      <c r="C277" s="388"/>
      <c r="D277" s="388"/>
      <c r="E277" s="389" t="s">
        <v>5</v>
      </c>
      <c r="F277" s="390" t="s">
        <v>1525</v>
      </c>
      <c r="G277" s="391"/>
      <c r="H277" s="391"/>
      <c r="I277" s="391"/>
      <c r="J277" s="388"/>
      <c r="K277" s="392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16" customFormat="1" ht="20.5" customHeight="1">
      <c r="B278" s="211"/>
      <c r="C278" s="388"/>
      <c r="D278" s="388"/>
      <c r="E278" s="389" t="s">
        <v>5</v>
      </c>
      <c r="F278" s="393" t="s">
        <v>1526</v>
      </c>
      <c r="G278" s="394"/>
      <c r="H278" s="394"/>
      <c r="I278" s="394"/>
      <c r="J278" s="388"/>
      <c r="K278" s="392" t="s">
        <v>5</v>
      </c>
      <c r="L278" s="212"/>
      <c r="M278" s="212"/>
      <c r="N278" s="212"/>
      <c r="O278" s="212"/>
      <c r="P278" s="212"/>
      <c r="Q278" s="212"/>
      <c r="R278" s="215"/>
      <c r="T278" s="217"/>
      <c r="U278" s="212"/>
      <c r="V278" s="212"/>
      <c r="W278" s="212"/>
      <c r="X278" s="212"/>
      <c r="Y278" s="212"/>
      <c r="Z278" s="212"/>
      <c r="AA278" s="218"/>
      <c r="AT278" s="219" t="s">
        <v>168</v>
      </c>
      <c r="AU278" s="219" t="s">
        <v>114</v>
      </c>
      <c r="AV278" s="216" t="s">
        <v>83</v>
      </c>
      <c r="AW278" s="216" t="s">
        <v>33</v>
      </c>
      <c r="AX278" s="216" t="s">
        <v>75</v>
      </c>
      <c r="AY278" s="219" t="s">
        <v>160</v>
      </c>
    </row>
    <row r="279" spans="2:51" s="225" customFormat="1" ht="20.5" customHeight="1">
      <c r="B279" s="220"/>
      <c r="C279" s="395"/>
      <c r="D279" s="395"/>
      <c r="E279" s="396" t="s">
        <v>5</v>
      </c>
      <c r="F279" s="397" t="s">
        <v>1527</v>
      </c>
      <c r="G279" s="398"/>
      <c r="H279" s="398"/>
      <c r="I279" s="398"/>
      <c r="J279" s="395"/>
      <c r="K279" s="399">
        <v>5.653</v>
      </c>
      <c r="L279" s="221"/>
      <c r="M279" s="221"/>
      <c r="N279" s="221"/>
      <c r="O279" s="221"/>
      <c r="P279" s="221"/>
      <c r="Q279" s="221"/>
      <c r="R279" s="224"/>
      <c r="T279" s="226"/>
      <c r="U279" s="221"/>
      <c r="V279" s="221"/>
      <c r="W279" s="221"/>
      <c r="X279" s="221"/>
      <c r="Y279" s="221"/>
      <c r="Z279" s="221"/>
      <c r="AA279" s="227"/>
      <c r="AT279" s="228" t="s">
        <v>168</v>
      </c>
      <c r="AU279" s="228" t="s">
        <v>114</v>
      </c>
      <c r="AV279" s="225" t="s">
        <v>114</v>
      </c>
      <c r="AW279" s="225" t="s">
        <v>33</v>
      </c>
      <c r="AX279" s="225" t="s">
        <v>75</v>
      </c>
      <c r="AY279" s="228" t="s">
        <v>160</v>
      </c>
    </row>
    <row r="280" spans="2:51" s="216" customFormat="1" ht="20.5" customHeight="1">
      <c r="B280" s="211"/>
      <c r="C280" s="388"/>
      <c r="D280" s="388"/>
      <c r="E280" s="389" t="s">
        <v>5</v>
      </c>
      <c r="F280" s="393" t="s">
        <v>1528</v>
      </c>
      <c r="G280" s="394"/>
      <c r="H280" s="394"/>
      <c r="I280" s="394"/>
      <c r="J280" s="388"/>
      <c r="K280" s="392" t="s">
        <v>5</v>
      </c>
      <c r="L280" s="212"/>
      <c r="M280" s="212"/>
      <c r="N280" s="212"/>
      <c r="O280" s="212"/>
      <c r="P280" s="212"/>
      <c r="Q280" s="212"/>
      <c r="R280" s="215"/>
      <c r="T280" s="217"/>
      <c r="U280" s="212"/>
      <c r="V280" s="212"/>
      <c r="W280" s="212"/>
      <c r="X280" s="212"/>
      <c r="Y280" s="212"/>
      <c r="Z280" s="212"/>
      <c r="AA280" s="218"/>
      <c r="AT280" s="219" t="s">
        <v>168</v>
      </c>
      <c r="AU280" s="219" t="s">
        <v>114</v>
      </c>
      <c r="AV280" s="216" t="s">
        <v>83</v>
      </c>
      <c r="AW280" s="216" t="s">
        <v>33</v>
      </c>
      <c r="AX280" s="216" t="s">
        <v>75</v>
      </c>
      <c r="AY280" s="219" t="s">
        <v>160</v>
      </c>
    </row>
    <row r="281" spans="2:51" s="225" customFormat="1" ht="20.5" customHeight="1">
      <c r="B281" s="220"/>
      <c r="C281" s="395"/>
      <c r="D281" s="395"/>
      <c r="E281" s="396" t="s">
        <v>5</v>
      </c>
      <c r="F281" s="397" t="s">
        <v>1529</v>
      </c>
      <c r="G281" s="398"/>
      <c r="H281" s="398"/>
      <c r="I281" s="398"/>
      <c r="J281" s="395"/>
      <c r="K281" s="399">
        <v>3.161</v>
      </c>
      <c r="L281" s="221"/>
      <c r="M281" s="221"/>
      <c r="N281" s="221"/>
      <c r="O281" s="221"/>
      <c r="P281" s="221"/>
      <c r="Q281" s="221"/>
      <c r="R281" s="224"/>
      <c r="T281" s="226"/>
      <c r="U281" s="221"/>
      <c r="V281" s="221"/>
      <c r="W281" s="221"/>
      <c r="X281" s="221"/>
      <c r="Y281" s="221"/>
      <c r="Z281" s="221"/>
      <c r="AA281" s="227"/>
      <c r="AT281" s="228" t="s">
        <v>168</v>
      </c>
      <c r="AU281" s="228" t="s">
        <v>114</v>
      </c>
      <c r="AV281" s="225" t="s">
        <v>114</v>
      </c>
      <c r="AW281" s="225" t="s">
        <v>33</v>
      </c>
      <c r="AX281" s="225" t="s">
        <v>75</v>
      </c>
      <c r="AY281" s="228" t="s">
        <v>160</v>
      </c>
    </row>
    <row r="282" spans="2:51" s="243" customFormat="1" ht="20.5" customHeight="1">
      <c r="B282" s="238"/>
      <c r="C282" s="405"/>
      <c r="D282" s="405"/>
      <c r="E282" s="406" t="s">
        <v>5</v>
      </c>
      <c r="F282" s="407" t="s">
        <v>197</v>
      </c>
      <c r="G282" s="408"/>
      <c r="H282" s="408"/>
      <c r="I282" s="408"/>
      <c r="J282" s="405"/>
      <c r="K282" s="409">
        <v>8.814</v>
      </c>
      <c r="L282" s="239"/>
      <c r="M282" s="239"/>
      <c r="N282" s="239"/>
      <c r="O282" s="239"/>
      <c r="P282" s="239"/>
      <c r="Q282" s="239"/>
      <c r="R282" s="242"/>
      <c r="T282" s="244"/>
      <c r="U282" s="239"/>
      <c r="V282" s="239"/>
      <c r="W282" s="239"/>
      <c r="X282" s="239"/>
      <c r="Y282" s="239"/>
      <c r="Z282" s="239"/>
      <c r="AA282" s="245"/>
      <c r="AT282" s="246" t="s">
        <v>168</v>
      </c>
      <c r="AU282" s="246" t="s">
        <v>114</v>
      </c>
      <c r="AV282" s="243" t="s">
        <v>175</v>
      </c>
      <c r="AW282" s="243" t="s">
        <v>33</v>
      </c>
      <c r="AX282" s="243" t="s">
        <v>75</v>
      </c>
      <c r="AY282" s="246" t="s">
        <v>160</v>
      </c>
    </row>
    <row r="283" spans="2:51" s="216" customFormat="1" ht="20.5" customHeight="1">
      <c r="B283" s="211"/>
      <c r="C283" s="388"/>
      <c r="D283" s="388"/>
      <c r="E283" s="389" t="s">
        <v>5</v>
      </c>
      <c r="F283" s="393" t="s">
        <v>1530</v>
      </c>
      <c r="G283" s="394"/>
      <c r="H283" s="394"/>
      <c r="I283" s="394"/>
      <c r="J283" s="388"/>
      <c r="K283" s="392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16" customFormat="1" ht="20.5" customHeight="1">
      <c r="B284" s="211"/>
      <c r="C284" s="388"/>
      <c r="D284" s="388"/>
      <c r="E284" s="389" t="s">
        <v>5</v>
      </c>
      <c r="F284" s="393" t="s">
        <v>1531</v>
      </c>
      <c r="G284" s="394"/>
      <c r="H284" s="394"/>
      <c r="I284" s="394"/>
      <c r="J284" s="388"/>
      <c r="K284" s="392" t="s">
        <v>5</v>
      </c>
      <c r="L284" s="212"/>
      <c r="M284" s="212"/>
      <c r="N284" s="212"/>
      <c r="O284" s="212"/>
      <c r="P284" s="212"/>
      <c r="Q284" s="212"/>
      <c r="R284" s="215"/>
      <c r="T284" s="217"/>
      <c r="U284" s="212"/>
      <c r="V284" s="212"/>
      <c r="W284" s="212"/>
      <c r="X284" s="212"/>
      <c r="Y284" s="212"/>
      <c r="Z284" s="212"/>
      <c r="AA284" s="218"/>
      <c r="AT284" s="219" t="s">
        <v>168</v>
      </c>
      <c r="AU284" s="219" t="s">
        <v>114</v>
      </c>
      <c r="AV284" s="216" t="s">
        <v>83</v>
      </c>
      <c r="AW284" s="216" t="s">
        <v>33</v>
      </c>
      <c r="AX284" s="216" t="s">
        <v>75</v>
      </c>
      <c r="AY284" s="219" t="s">
        <v>160</v>
      </c>
    </row>
    <row r="285" spans="2:51" s="225" customFormat="1" ht="20.5" customHeight="1">
      <c r="B285" s="220"/>
      <c r="C285" s="395"/>
      <c r="D285" s="395"/>
      <c r="E285" s="396" t="s">
        <v>5</v>
      </c>
      <c r="F285" s="397" t="s">
        <v>1532</v>
      </c>
      <c r="G285" s="398"/>
      <c r="H285" s="398"/>
      <c r="I285" s="398"/>
      <c r="J285" s="395"/>
      <c r="K285" s="399">
        <v>11.375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16" customFormat="1" ht="20.5" customHeight="1">
      <c r="B286" s="211"/>
      <c r="C286" s="388"/>
      <c r="D286" s="388"/>
      <c r="E286" s="389" t="s">
        <v>5</v>
      </c>
      <c r="F286" s="393" t="s">
        <v>1528</v>
      </c>
      <c r="G286" s="394"/>
      <c r="H286" s="394"/>
      <c r="I286" s="394"/>
      <c r="J286" s="388"/>
      <c r="K286" s="392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395"/>
      <c r="D287" s="395"/>
      <c r="E287" s="396" t="s">
        <v>5</v>
      </c>
      <c r="F287" s="397" t="s">
        <v>1533</v>
      </c>
      <c r="G287" s="398"/>
      <c r="H287" s="398"/>
      <c r="I287" s="398"/>
      <c r="J287" s="395"/>
      <c r="K287" s="399">
        <v>128.937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43" customFormat="1" ht="20.5" customHeight="1">
      <c r="B288" s="238"/>
      <c r="C288" s="405"/>
      <c r="D288" s="405"/>
      <c r="E288" s="406" t="s">
        <v>5</v>
      </c>
      <c r="F288" s="407" t="s">
        <v>197</v>
      </c>
      <c r="G288" s="408"/>
      <c r="H288" s="408"/>
      <c r="I288" s="408"/>
      <c r="J288" s="405"/>
      <c r="K288" s="409">
        <v>140.312</v>
      </c>
      <c r="L288" s="239"/>
      <c r="M288" s="239"/>
      <c r="N288" s="239"/>
      <c r="O288" s="239"/>
      <c r="P288" s="239"/>
      <c r="Q288" s="239"/>
      <c r="R288" s="242"/>
      <c r="T288" s="244"/>
      <c r="U288" s="239"/>
      <c r="V288" s="239"/>
      <c r="W288" s="239"/>
      <c r="X288" s="239"/>
      <c r="Y288" s="239"/>
      <c r="Z288" s="239"/>
      <c r="AA288" s="245"/>
      <c r="AT288" s="246" t="s">
        <v>168</v>
      </c>
      <c r="AU288" s="246" t="s">
        <v>114</v>
      </c>
      <c r="AV288" s="243" t="s">
        <v>175</v>
      </c>
      <c r="AW288" s="243" t="s">
        <v>33</v>
      </c>
      <c r="AX288" s="243" t="s">
        <v>75</v>
      </c>
      <c r="AY288" s="246" t="s">
        <v>160</v>
      </c>
    </row>
    <row r="289" spans="2:51" s="216" customFormat="1" ht="20.5" customHeight="1">
      <c r="B289" s="211"/>
      <c r="C289" s="388"/>
      <c r="D289" s="388"/>
      <c r="E289" s="389" t="s">
        <v>5</v>
      </c>
      <c r="F289" s="393" t="s">
        <v>1534</v>
      </c>
      <c r="G289" s="394"/>
      <c r="H289" s="394"/>
      <c r="I289" s="394"/>
      <c r="J289" s="388"/>
      <c r="K289" s="392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388"/>
      <c r="D290" s="388"/>
      <c r="E290" s="389" t="s">
        <v>5</v>
      </c>
      <c r="F290" s="393" t="s">
        <v>1526</v>
      </c>
      <c r="G290" s="394"/>
      <c r="H290" s="394"/>
      <c r="I290" s="394"/>
      <c r="J290" s="388"/>
      <c r="K290" s="392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395"/>
      <c r="D291" s="395"/>
      <c r="E291" s="396" t="s">
        <v>5</v>
      </c>
      <c r="F291" s="397" t="s">
        <v>1535</v>
      </c>
      <c r="G291" s="398"/>
      <c r="H291" s="398"/>
      <c r="I291" s="398"/>
      <c r="J291" s="395"/>
      <c r="K291" s="399">
        <v>9.541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16" customFormat="1" ht="20.5" customHeight="1">
      <c r="B292" s="211"/>
      <c r="C292" s="388"/>
      <c r="D292" s="388"/>
      <c r="E292" s="389" t="s">
        <v>5</v>
      </c>
      <c r="F292" s="393" t="s">
        <v>1528</v>
      </c>
      <c r="G292" s="394"/>
      <c r="H292" s="394"/>
      <c r="I292" s="394"/>
      <c r="J292" s="388"/>
      <c r="K292" s="392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395"/>
      <c r="D293" s="395"/>
      <c r="E293" s="396" t="s">
        <v>5</v>
      </c>
      <c r="F293" s="397" t="s">
        <v>1536</v>
      </c>
      <c r="G293" s="398"/>
      <c r="H293" s="398"/>
      <c r="I293" s="398"/>
      <c r="J293" s="395"/>
      <c r="K293" s="399">
        <v>45.014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75</v>
      </c>
      <c r="AY293" s="228" t="s">
        <v>160</v>
      </c>
    </row>
    <row r="294" spans="2:51" s="243" customFormat="1" ht="20.5" customHeight="1">
      <c r="B294" s="238"/>
      <c r="C294" s="405"/>
      <c r="D294" s="405"/>
      <c r="E294" s="406" t="s">
        <v>5</v>
      </c>
      <c r="F294" s="407" t="s">
        <v>197</v>
      </c>
      <c r="G294" s="408"/>
      <c r="H294" s="408"/>
      <c r="I294" s="408"/>
      <c r="J294" s="405"/>
      <c r="K294" s="409">
        <v>54.555</v>
      </c>
      <c r="L294" s="239"/>
      <c r="M294" s="239"/>
      <c r="N294" s="239"/>
      <c r="O294" s="239"/>
      <c r="P294" s="239"/>
      <c r="Q294" s="239"/>
      <c r="R294" s="242"/>
      <c r="T294" s="244"/>
      <c r="U294" s="239"/>
      <c r="V294" s="239"/>
      <c r="W294" s="239"/>
      <c r="X294" s="239"/>
      <c r="Y294" s="239"/>
      <c r="Z294" s="239"/>
      <c r="AA294" s="245"/>
      <c r="AT294" s="246" t="s">
        <v>168</v>
      </c>
      <c r="AU294" s="246" t="s">
        <v>114</v>
      </c>
      <c r="AV294" s="243" t="s">
        <v>175</v>
      </c>
      <c r="AW294" s="243" t="s">
        <v>33</v>
      </c>
      <c r="AX294" s="243" t="s">
        <v>75</v>
      </c>
      <c r="AY294" s="246" t="s">
        <v>160</v>
      </c>
    </row>
    <row r="295" spans="2:51" s="234" customFormat="1" ht="20.5" customHeight="1">
      <c r="B295" s="229"/>
      <c r="C295" s="400"/>
      <c r="D295" s="400"/>
      <c r="E295" s="401" t="s">
        <v>5</v>
      </c>
      <c r="F295" s="402" t="s">
        <v>170</v>
      </c>
      <c r="G295" s="403"/>
      <c r="H295" s="403"/>
      <c r="I295" s="403"/>
      <c r="J295" s="400"/>
      <c r="K295" s="404">
        <v>203.681</v>
      </c>
      <c r="L295" s="230"/>
      <c r="M295" s="230"/>
      <c r="N295" s="230"/>
      <c r="O295" s="230"/>
      <c r="P295" s="230"/>
      <c r="Q295" s="230"/>
      <c r="R295" s="233"/>
      <c r="T295" s="235"/>
      <c r="U295" s="230"/>
      <c r="V295" s="230"/>
      <c r="W295" s="230"/>
      <c r="X295" s="230"/>
      <c r="Y295" s="230"/>
      <c r="Z295" s="230"/>
      <c r="AA295" s="236"/>
      <c r="AT295" s="237" t="s">
        <v>168</v>
      </c>
      <c r="AU295" s="237" t="s">
        <v>114</v>
      </c>
      <c r="AV295" s="234" t="s">
        <v>165</v>
      </c>
      <c r="AW295" s="234" t="s">
        <v>33</v>
      </c>
      <c r="AX295" s="234" t="s">
        <v>83</v>
      </c>
      <c r="AY295" s="237" t="s">
        <v>160</v>
      </c>
    </row>
    <row r="296" spans="2:65" s="126" customFormat="1" ht="20.5" customHeight="1">
      <c r="B296" s="127"/>
      <c r="C296" s="412" t="s">
        <v>249</v>
      </c>
      <c r="D296" s="412" t="s">
        <v>237</v>
      </c>
      <c r="E296" s="413" t="s">
        <v>790</v>
      </c>
      <c r="F296" s="414" t="s">
        <v>791</v>
      </c>
      <c r="G296" s="414"/>
      <c r="H296" s="414"/>
      <c r="I296" s="414"/>
      <c r="J296" s="415" t="s">
        <v>240</v>
      </c>
      <c r="K296" s="416">
        <v>52.074</v>
      </c>
      <c r="L296" s="323">
        <v>0</v>
      </c>
      <c r="M296" s="323"/>
      <c r="N296" s="324">
        <f>ROUND(L296*K296,2)</f>
        <v>0</v>
      </c>
      <c r="O296" s="318"/>
      <c r="P296" s="318"/>
      <c r="Q296" s="318"/>
      <c r="R296" s="130"/>
      <c r="T296" s="207" t="s">
        <v>5</v>
      </c>
      <c r="U296" s="208" t="s">
        <v>40</v>
      </c>
      <c r="V296" s="128"/>
      <c r="W296" s="209">
        <f>V296*K296</f>
        <v>0</v>
      </c>
      <c r="X296" s="209">
        <v>1</v>
      </c>
      <c r="Y296" s="209">
        <f>X296*K296</f>
        <v>52.074</v>
      </c>
      <c r="Z296" s="209">
        <v>0</v>
      </c>
      <c r="AA296" s="210">
        <f>Z296*K296</f>
        <v>0</v>
      </c>
      <c r="AR296" s="117" t="s">
        <v>213</v>
      </c>
      <c r="AT296" s="117" t="s">
        <v>237</v>
      </c>
      <c r="AU296" s="117" t="s">
        <v>114</v>
      </c>
      <c r="AY296" s="117" t="s">
        <v>160</v>
      </c>
      <c r="BE296" s="174">
        <f>IF(U296="základní",N296,0)</f>
        <v>0</v>
      </c>
      <c r="BF296" s="174">
        <f>IF(U296="snížená",N296,0)</f>
        <v>0</v>
      </c>
      <c r="BG296" s="174">
        <f>IF(U296="zákl. přenesená",N296,0)</f>
        <v>0</v>
      </c>
      <c r="BH296" s="174">
        <f>IF(U296="sníž. přenesená",N296,0)</f>
        <v>0</v>
      </c>
      <c r="BI296" s="174">
        <f>IF(U296="nulová",N296,0)</f>
        <v>0</v>
      </c>
      <c r="BJ296" s="117" t="s">
        <v>83</v>
      </c>
      <c r="BK296" s="174">
        <f>ROUND(L296*K296,2)</f>
        <v>0</v>
      </c>
      <c r="BL296" s="117" t="s">
        <v>165</v>
      </c>
      <c r="BM296" s="117" t="s">
        <v>1537</v>
      </c>
    </row>
    <row r="297" spans="2:51" s="216" customFormat="1" ht="20.5" customHeight="1">
      <c r="B297" s="211"/>
      <c r="C297" s="388"/>
      <c r="D297" s="388"/>
      <c r="E297" s="389" t="s">
        <v>5</v>
      </c>
      <c r="F297" s="390" t="s">
        <v>1525</v>
      </c>
      <c r="G297" s="391"/>
      <c r="H297" s="391"/>
      <c r="I297" s="391"/>
      <c r="J297" s="388"/>
      <c r="K297" s="392" t="s">
        <v>5</v>
      </c>
      <c r="L297" s="212"/>
      <c r="M297" s="212"/>
      <c r="N297" s="212"/>
      <c r="O297" s="212"/>
      <c r="P297" s="212"/>
      <c r="Q297" s="212"/>
      <c r="R297" s="215"/>
      <c r="T297" s="217"/>
      <c r="U297" s="212"/>
      <c r="V297" s="212"/>
      <c r="W297" s="212"/>
      <c r="X297" s="212"/>
      <c r="Y297" s="212"/>
      <c r="Z297" s="212"/>
      <c r="AA297" s="218"/>
      <c r="AT297" s="219" t="s">
        <v>168</v>
      </c>
      <c r="AU297" s="219" t="s">
        <v>114</v>
      </c>
      <c r="AV297" s="216" t="s">
        <v>83</v>
      </c>
      <c r="AW297" s="216" t="s">
        <v>33</v>
      </c>
      <c r="AX297" s="216" t="s">
        <v>75</v>
      </c>
      <c r="AY297" s="219" t="s">
        <v>160</v>
      </c>
    </row>
    <row r="298" spans="2:51" s="216" customFormat="1" ht="20.5" customHeight="1">
      <c r="B298" s="211"/>
      <c r="C298" s="388"/>
      <c r="D298" s="388"/>
      <c r="E298" s="389" t="s">
        <v>5</v>
      </c>
      <c r="F298" s="393" t="s">
        <v>1526</v>
      </c>
      <c r="G298" s="394"/>
      <c r="H298" s="394"/>
      <c r="I298" s="394"/>
      <c r="J298" s="388"/>
      <c r="K298" s="392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395"/>
      <c r="D299" s="395"/>
      <c r="E299" s="396" t="s">
        <v>5</v>
      </c>
      <c r="F299" s="397" t="s">
        <v>1538</v>
      </c>
      <c r="G299" s="398"/>
      <c r="H299" s="398"/>
      <c r="I299" s="398"/>
      <c r="J299" s="395"/>
      <c r="K299" s="399">
        <v>11.079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75</v>
      </c>
      <c r="AY299" s="228" t="s">
        <v>160</v>
      </c>
    </row>
    <row r="300" spans="2:51" s="243" customFormat="1" ht="20.5" customHeight="1">
      <c r="B300" s="238"/>
      <c r="C300" s="405"/>
      <c r="D300" s="405"/>
      <c r="E300" s="406" t="s">
        <v>5</v>
      </c>
      <c r="F300" s="407" t="s">
        <v>197</v>
      </c>
      <c r="G300" s="408"/>
      <c r="H300" s="408"/>
      <c r="I300" s="408"/>
      <c r="J300" s="405"/>
      <c r="K300" s="409">
        <v>11.079</v>
      </c>
      <c r="L300" s="239"/>
      <c r="M300" s="239"/>
      <c r="N300" s="239"/>
      <c r="O300" s="239"/>
      <c r="P300" s="239"/>
      <c r="Q300" s="239"/>
      <c r="R300" s="242"/>
      <c r="T300" s="244"/>
      <c r="U300" s="239"/>
      <c r="V300" s="239"/>
      <c r="W300" s="239"/>
      <c r="X300" s="239"/>
      <c r="Y300" s="239"/>
      <c r="Z300" s="239"/>
      <c r="AA300" s="245"/>
      <c r="AT300" s="246" t="s">
        <v>168</v>
      </c>
      <c r="AU300" s="246" t="s">
        <v>114</v>
      </c>
      <c r="AV300" s="243" t="s">
        <v>175</v>
      </c>
      <c r="AW300" s="243" t="s">
        <v>33</v>
      </c>
      <c r="AX300" s="243" t="s">
        <v>75</v>
      </c>
      <c r="AY300" s="246" t="s">
        <v>160</v>
      </c>
    </row>
    <row r="301" spans="2:51" s="216" customFormat="1" ht="20.5" customHeight="1">
      <c r="B301" s="211"/>
      <c r="C301" s="388"/>
      <c r="D301" s="388"/>
      <c r="E301" s="389" t="s">
        <v>5</v>
      </c>
      <c r="F301" s="393" t="s">
        <v>1530</v>
      </c>
      <c r="G301" s="394"/>
      <c r="H301" s="394"/>
      <c r="I301" s="394"/>
      <c r="J301" s="388"/>
      <c r="K301" s="392" t="s">
        <v>5</v>
      </c>
      <c r="L301" s="212"/>
      <c r="M301" s="212"/>
      <c r="N301" s="212"/>
      <c r="O301" s="212"/>
      <c r="P301" s="212"/>
      <c r="Q301" s="212"/>
      <c r="R301" s="215"/>
      <c r="T301" s="217"/>
      <c r="U301" s="212"/>
      <c r="V301" s="212"/>
      <c r="W301" s="212"/>
      <c r="X301" s="212"/>
      <c r="Y301" s="212"/>
      <c r="Z301" s="212"/>
      <c r="AA301" s="218"/>
      <c r="AT301" s="219" t="s">
        <v>168</v>
      </c>
      <c r="AU301" s="219" t="s">
        <v>114</v>
      </c>
      <c r="AV301" s="216" t="s">
        <v>83</v>
      </c>
      <c r="AW301" s="216" t="s">
        <v>33</v>
      </c>
      <c r="AX301" s="216" t="s">
        <v>75</v>
      </c>
      <c r="AY301" s="219" t="s">
        <v>160</v>
      </c>
    </row>
    <row r="302" spans="2:51" s="216" customFormat="1" ht="20.5" customHeight="1">
      <c r="B302" s="211"/>
      <c r="C302" s="388"/>
      <c r="D302" s="388"/>
      <c r="E302" s="389" t="s">
        <v>5</v>
      </c>
      <c r="F302" s="393" t="s">
        <v>1531</v>
      </c>
      <c r="G302" s="394"/>
      <c r="H302" s="394"/>
      <c r="I302" s="394"/>
      <c r="J302" s="388"/>
      <c r="K302" s="392" t="s">
        <v>5</v>
      </c>
      <c r="L302" s="212"/>
      <c r="M302" s="212"/>
      <c r="N302" s="212"/>
      <c r="O302" s="212"/>
      <c r="P302" s="212"/>
      <c r="Q302" s="212"/>
      <c r="R302" s="215"/>
      <c r="T302" s="217"/>
      <c r="U302" s="212"/>
      <c r="V302" s="212"/>
      <c r="W302" s="212"/>
      <c r="X302" s="212"/>
      <c r="Y302" s="212"/>
      <c r="Z302" s="212"/>
      <c r="AA302" s="218"/>
      <c r="AT302" s="219" t="s">
        <v>168</v>
      </c>
      <c r="AU302" s="219" t="s">
        <v>114</v>
      </c>
      <c r="AV302" s="216" t="s">
        <v>83</v>
      </c>
      <c r="AW302" s="216" t="s">
        <v>33</v>
      </c>
      <c r="AX302" s="216" t="s">
        <v>75</v>
      </c>
      <c r="AY302" s="219" t="s">
        <v>160</v>
      </c>
    </row>
    <row r="303" spans="2:51" s="225" customFormat="1" ht="20.5" customHeight="1">
      <c r="B303" s="220"/>
      <c r="C303" s="395"/>
      <c r="D303" s="395"/>
      <c r="E303" s="396" t="s">
        <v>5</v>
      </c>
      <c r="F303" s="397" t="s">
        <v>1539</v>
      </c>
      <c r="G303" s="398"/>
      <c r="H303" s="398"/>
      <c r="I303" s="398"/>
      <c r="J303" s="395"/>
      <c r="K303" s="399">
        <v>22.295</v>
      </c>
      <c r="L303" s="221"/>
      <c r="M303" s="221"/>
      <c r="N303" s="221"/>
      <c r="O303" s="221"/>
      <c r="P303" s="221"/>
      <c r="Q303" s="221"/>
      <c r="R303" s="224"/>
      <c r="T303" s="226"/>
      <c r="U303" s="221"/>
      <c r="V303" s="221"/>
      <c r="W303" s="221"/>
      <c r="X303" s="221"/>
      <c r="Y303" s="221"/>
      <c r="Z303" s="221"/>
      <c r="AA303" s="227"/>
      <c r="AT303" s="228" t="s">
        <v>168</v>
      </c>
      <c r="AU303" s="228" t="s">
        <v>114</v>
      </c>
      <c r="AV303" s="225" t="s">
        <v>114</v>
      </c>
      <c r="AW303" s="225" t="s">
        <v>33</v>
      </c>
      <c r="AX303" s="225" t="s">
        <v>75</v>
      </c>
      <c r="AY303" s="228" t="s">
        <v>160</v>
      </c>
    </row>
    <row r="304" spans="2:51" s="243" customFormat="1" ht="20.5" customHeight="1">
      <c r="B304" s="238"/>
      <c r="C304" s="405"/>
      <c r="D304" s="405"/>
      <c r="E304" s="406" t="s">
        <v>5</v>
      </c>
      <c r="F304" s="407" t="s">
        <v>197</v>
      </c>
      <c r="G304" s="408"/>
      <c r="H304" s="408"/>
      <c r="I304" s="408"/>
      <c r="J304" s="405"/>
      <c r="K304" s="409">
        <v>22.295</v>
      </c>
      <c r="L304" s="239"/>
      <c r="M304" s="239"/>
      <c r="N304" s="239"/>
      <c r="O304" s="239"/>
      <c r="P304" s="239"/>
      <c r="Q304" s="239"/>
      <c r="R304" s="242"/>
      <c r="T304" s="244"/>
      <c r="U304" s="239"/>
      <c r="V304" s="239"/>
      <c r="W304" s="239"/>
      <c r="X304" s="239"/>
      <c r="Y304" s="239"/>
      <c r="Z304" s="239"/>
      <c r="AA304" s="245"/>
      <c r="AT304" s="246" t="s">
        <v>168</v>
      </c>
      <c r="AU304" s="246" t="s">
        <v>114</v>
      </c>
      <c r="AV304" s="243" t="s">
        <v>175</v>
      </c>
      <c r="AW304" s="243" t="s">
        <v>33</v>
      </c>
      <c r="AX304" s="243" t="s">
        <v>75</v>
      </c>
      <c r="AY304" s="246" t="s">
        <v>160</v>
      </c>
    </row>
    <row r="305" spans="2:51" s="216" customFormat="1" ht="20.5" customHeight="1">
      <c r="B305" s="211"/>
      <c r="C305" s="388"/>
      <c r="D305" s="388"/>
      <c r="E305" s="389" t="s">
        <v>5</v>
      </c>
      <c r="F305" s="393" t="s">
        <v>1534</v>
      </c>
      <c r="G305" s="394"/>
      <c r="H305" s="394"/>
      <c r="I305" s="394"/>
      <c r="J305" s="388"/>
      <c r="K305" s="392" t="s">
        <v>5</v>
      </c>
      <c r="L305" s="212"/>
      <c r="M305" s="212"/>
      <c r="N305" s="212"/>
      <c r="O305" s="212"/>
      <c r="P305" s="212"/>
      <c r="Q305" s="212"/>
      <c r="R305" s="215"/>
      <c r="T305" s="217"/>
      <c r="U305" s="212"/>
      <c r="V305" s="212"/>
      <c r="W305" s="212"/>
      <c r="X305" s="212"/>
      <c r="Y305" s="212"/>
      <c r="Z305" s="212"/>
      <c r="AA305" s="218"/>
      <c r="AT305" s="219" t="s">
        <v>168</v>
      </c>
      <c r="AU305" s="219" t="s">
        <v>114</v>
      </c>
      <c r="AV305" s="216" t="s">
        <v>83</v>
      </c>
      <c r="AW305" s="216" t="s">
        <v>33</v>
      </c>
      <c r="AX305" s="216" t="s">
        <v>75</v>
      </c>
      <c r="AY305" s="219" t="s">
        <v>160</v>
      </c>
    </row>
    <row r="306" spans="2:51" s="216" customFormat="1" ht="20.5" customHeight="1">
      <c r="B306" s="211"/>
      <c r="C306" s="388"/>
      <c r="D306" s="388"/>
      <c r="E306" s="389" t="s">
        <v>5</v>
      </c>
      <c r="F306" s="393" t="s">
        <v>1526</v>
      </c>
      <c r="G306" s="394"/>
      <c r="H306" s="394"/>
      <c r="I306" s="394"/>
      <c r="J306" s="388"/>
      <c r="K306" s="392" t="s">
        <v>5</v>
      </c>
      <c r="L306" s="212"/>
      <c r="M306" s="212"/>
      <c r="N306" s="212"/>
      <c r="O306" s="212"/>
      <c r="P306" s="212"/>
      <c r="Q306" s="212"/>
      <c r="R306" s="215"/>
      <c r="T306" s="217"/>
      <c r="U306" s="212"/>
      <c r="V306" s="212"/>
      <c r="W306" s="212"/>
      <c r="X306" s="212"/>
      <c r="Y306" s="212"/>
      <c r="Z306" s="212"/>
      <c r="AA306" s="218"/>
      <c r="AT306" s="219" t="s">
        <v>168</v>
      </c>
      <c r="AU306" s="219" t="s">
        <v>114</v>
      </c>
      <c r="AV306" s="216" t="s">
        <v>83</v>
      </c>
      <c r="AW306" s="216" t="s">
        <v>33</v>
      </c>
      <c r="AX306" s="216" t="s">
        <v>75</v>
      </c>
      <c r="AY306" s="219" t="s">
        <v>160</v>
      </c>
    </row>
    <row r="307" spans="2:51" s="225" customFormat="1" ht="20.5" customHeight="1">
      <c r="B307" s="220"/>
      <c r="C307" s="395"/>
      <c r="D307" s="395"/>
      <c r="E307" s="396" t="s">
        <v>5</v>
      </c>
      <c r="F307" s="397" t="s">
        <v>1540</v>
      </c>
      <c r="G307" s="398"/>
      <c r="H307" s="398"/>
      <c r="I307" s="398"/>
      <c r="J307" s="395"/>
      <c r="K307" s="399">
        <v>18.7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43" customFormat="1" ht="20.5" customHeight="1">
      <c r="B308" s="238"/>
      <c r="C308" s="405"/>
      <c r="D308" s="405"/>
      <c r="E308" s="406" t="s">
        <v>5</v>
      </c>
      <c r="F308" s="407" t="s">
        <v>197</v>
      </c>
      <c r="G308" s="408"/>
      <c r="H308" s="408"/>
      <c r="I308" s="408"/>
      <c r="J308" s="405"/>
      <c r="K308" s="409">
        <v>18.7</v>
      </c>
      <c r="L308" s="239"/>
      <c r="M308" s="239"/>
      <c r="N308" s="239"/>
      <c r="O308" s="239"/>
      <c r="P308" s="239"/>
      <c r="Q308" s="239"/>
      <c r="R308" s="242"/>
      <c r="T308" s="244"/>
      <c r="U308" s="239"/>
      <c r="V308" s="239"/>
      <c r="W308" s="239"/>
      <c r="X308" s="239"/>
      <c r="Y308" s="239"/>
      <c r="Z308" s="239"/>
      <c r="AA308" s="245"/>
      <c r="AT308" s="246" t="s">
        <v>168</v>
      </c>
      <c r="AU308" s="246" t="s">
        <v>114</v>
      </c>
      <c r="AV308" s="243" t="s">
        <v>175</v>
      </c>
      <c r="AW308" s="243" t="s">
        <v>33</v>
      </c>
      <c r="AX308" s="243" t="s">
        <v>75</v>
      </c>
      <c r="AY308" s="246" t="s">
        <v>160</v>
      </c>
    </row>
    <row r="309" spans="2:51" s="234" customFormat="1" ht="20.5" customHeight="1">
      <c r="B309" s="229"/>
      <c r="C309" s="400"/>
      <c r="D309" s="400"/>
      <c r="E309" s="401" t="s">
        <v>5</v>
      </c>
      <c r="F309" s="402" t="s">
        <v>170</v>
      </c>
      <c r="G309" s="403"/>
      <c r="H309" s="403"/>
      <c r="I309" s="403"/>
      <c r="J309" s="400"/>
      <c r="K309" s="404">
        <v>52.074</v>
      </c>
      <c r="L309" s="230"/>
      <c r="M309" s="230"/>
      <c r="N309" s="230"/>
      <c r="O309" s="230"/>
      <c r="P309" s="230"/>
      <c r="Q309" s="230"/>
      <c r="R309" s="233"/>
      <c r="T309" s="235"/>
      <c r="U309" s="230"/>
      <c r="V309" s="230"/>
      <c r="W309" s="230"/>
      <c r="X309" s="230"/>
      <c r="Y309" s="230"/>
      <c r="Z309" s="230"/>
      <c r="AA309" s="236"/>
      <c r="AT309" s="237" t="s">
        <v>168</v>
      </c>
      <c r="AU309" s="237" t="s">
        <v>114</v>
      </c>
      <c r="AV309" s="234" t="s">
        <v>165</v>
      </c>
      <c r="AW309" s="234" t="s">
        <v>33</v>
      </c>
      <c r="AX309" s="234" t="s">
        <v>83</v>
      </c>
      <c r="AY309" s="237" t="s">
        <v>160</v>
      </c>
    </row>
    <row r="310" spans="2:65" s="126" customFormat="1" ht="28.95" customHeight="1">
      <c r="B310" s="127"/>
      <c r="C310" s="383" t="s">
        <v>11</v>
      </c>
      <c r="D310" s="383" t="s">
        <v>161</v>
      </c>
      <c r="E310" s="384" t="s">
        <v>1541</v>
      </c>
      <c r="F310" s="385" t="s">
        <v>1542</v>
      </c>
      <c r="G310" s="385"/>
      <c r="H310" s="385"/>
      <c r="I310" s="385"/>
      <c r="J310" s="386" t="s">
        <v>182</v>
      </c>
      <c r="K310" s="387">
        <v>102.801</v>
      </c>
      <c r="L310" s="317">
        <v>0</v>
      </c>
      <c r="M310" s="317"/>
      <c r="N310" s="318">
        <f>ROUND(L310*K310,2)</f>
        <v>0</v>
      </c>
      <c r="O310" s="318"/>
      <c r="P310" s="318"/>
      <c r="Q310" s="318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</v>
      </c>
      <c r="Y310" s="209">
        <f>X310*K310</f>
        <v>0</v>
      </c>
      <c r="Z310" s="209">
        <v>0</v>
      </c>
      <c r="AA310" s="210">
        <f>Z310*K310</f>
        <v>0</v>
      </c>
      <c r="AR310" s="117" t="s">
        <v>165</v>
      </c>
      <c r="AT310" s="117" t="s">
        <v>161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165</v>
      </c>
      <c r="BM310" s="117" t="s">
        <v>1543</v>
      </c>
    </row>
    <row r="311" spans="2:51" s="216" customFormat="1" ht="20.5" customHeight="1">
      <c r="B311" s="211"/>
      <c r="C311" s="388"/>
      <c r="D311" s="388"/>
      <c r="E311" s="389" t="s">
        <v>5</v>
      </c>
      <c r="F311" s="390" t="s">
        <v>1544</v>
      </c>
      <c r="G311" s="391"/>
      <c r="H311" s="391"/>
      <c r="I311" s="391"/>
      <c r="J311" s="388"/>
      <c r="K311" s="392" t="s">
        <v>5</v>
      </c>
      <c r="L311" s="212"/>
      <c r="M311" s="212"/>
      <c r="N311" s="212"/>
      <c r="O311" s="212"/>
      <c r="P311" s="212"/>
      <c r="Q311" s="212"/>
      <c r="R311" s="215"/>
      <c r="T311" s="217"/>
      <c r="U311" s="212"/>
      <c r="V311" s="212"/>
      <c r="W311" s="212"/>
      <c r="X311" s="212"/>
      <c r="Y311" s="212"/>
      <c r="Z311" s="212"/>
      <c r="AA311" s="218"/>
      <c r="AT311" s="219" t="s">
        <v>168</v>
      </c>
      <c r="AU311" s="219" t="s">
        <v>114</v>
      </c>
      <c r="AV311" s="216" t="s">
        <v>83</v>
      </c>
      <c r="AW311" s="216" t="s">
        <v>33</v>
      </c>
      <c r="AX311" s="216" t="s">
        <v>75</v>
      </c>
      <c r="AY311" s="219" t="s">
        <v>160</v>
      </c>
    </row>
    <row r="312" spans="2:51" s="216" customFormat="1" ht="20.5" customHeight="1">
      <c r="B312" s="211"/>
      <c r="C312" s="388"/>
      <c r="D312" s="388"/>
      <c r="E312" s="389" t="s">
        <v>5</v>
      </c>
      <c r="F312" s="393" t="s">
        <v>1545</v>
      </c>
      <c r="G312" s="394"/>
      <c r="H312" s="394"/>
      <c r="I312" s="394"/>
      <c r="J312" s="388"/>
      <c r="K312" s="392" t="s">
        <v>5</v>
      </c>
      <c r="L312" s="212"/>
      <c r="M312" s="212"/>
      <c r="N312" s="212"/>
      <c r="O312" s="212"/>
      <c r="P312" s="212"/>
      <c r="Q312" s="212"/>
      <c r="R312" s="215"/>
      <c r="T312" s="217"/>
      <c r="U312" s="212"/>
      <c r="V312" s="212"/>
      <c r="W312" s="212"/>
      <c r="X312" s="212"/>
      <c r="Y312" s="212"/>
      <c r="Z312" s="212"/>
      <c r="AA312" s="218"/>
      <c r="AT312" s="219" t="s">
        <v>168</v>
      </c>
      <c r="AU312" s="219" t="s">
        <v>114</v>
      </c>
      <c r="AV312" s="216" t="s">
        <v>83</v>
      </c>
      <c r="AW312" s="216" t="s">
        <v>33</v>
      </c>
      <c r="AX312" s="216" t="s">
        <v>75</v>
      </c>
      <c r="AY312" s="219" t="s">
        <v>160</v>
      </c>
    </row>
    <row r="313" spans="2:51" s="216" customFormat="1" ht="20.5" customHeight="1">
      <c r="B313" s="211"/>
      <c r="C313" s="388"/>
      <c r="D313" s="388"/>
      <c r="E313" s="389" t="s">
        <v>5</v>
      </c>
      <c r="F313" s="393" t="s">
        <v>1473</v>
      </c>
      <c r="G313" s="394"/>
      <c r="H313" s="394"/>
      <c r="I313" s="394"/>
      <c r="J313" s="388"/>
      <c r="K313" s="392" t="s">
        <v>5</v>
      </c>
      <c r="L313" s="212"/>
      <c r="M313" s="212"/>
      <c r="N313" s="212"/>
      <c r="O313" s="212"/>
      <c r="P313" s="212"/>
      <c r="Q313" s="212"/>
      <c r="R313" s="215"/>
      <c r="T313" s="217"/>
      <c r="U313" s="212"/>
      <c r="V313" s="212"/>
      <c r="W313" s="212"/>
      <c r="X313" s="212"/>
      <c r="Y313" s="212"/>
      <c r="Z313" s="212"/>
      <c r="AA313" s="218"/>
      <c r="AT313" s="219" t="s">
        <v>168</v>
      </c>
      <c r="AU313" s="219" t="s">
        <v>114</v>
      </c>
      <c r="AV313" s="216" t="s">
        <v>83</v>
      </c>
      <c r="AW313" s="216" t="s">
        <v>33</v>
      </c>
      <c r="AX313" s="216" t="s">
        <v>75</v>
      </c>
      <c r="AY313" s="219" t="s">
        <v>160</v>
      </c>
    </row>
    <row r="314" spans="2:51" s="225" customFormat="1" ht="20.5" customHeight="1">
      <c r="B314" s="220"/>
      <c r="C314" s="395"/>
      <c r="D314" s="395"/>
      <c r="E314" s="396" t="s">
        <v>5</v>
      </c>
      <c r="F314" s="397" t="s">
        <v>1546</v>
      </c>
      <c r="G314" s="398"/>
      <c r="H314" s="398"/>
      <c r="I314" s="398"/>
      <c r="J314" s="395"/>
      <c r="K314" s="399">
        <v>2.66</v>
      </c>
      <c r="L314" s="221"/>
      <c r="M314" s="221"/>
      <c r="N314" s="221"/>
      <c r="O314" s="221"/>
      <c r="P314" s="221"/>
      <c r="Q314" s="221"/>
      <c r="R314" s="224"/>
      <c r="T314" s="226"/>
      <c r="U314" s="221"/>
      <c r="V314" s="221"/>
      <c r="W314" s="221"/>
      <c r="X314" s="221"/>
      <c r="Y314" s="221"/>
      <c r="Z314" s="221"/>
      <c r="AA314" s="227"/>
      <c r="AT314" s="228" t="s">
        <v>168</v>
      </c>
      <c r="AU314" s="228" t="s">
        <v>114</v>
      </c>
      <c r="AV314" s="225" t="s">
        <v>114</v>
      </c>
      <c r="AW314" s="225" t="s">
        <v>33</v>
      </c>
      <c r="AX314" s="225" t="s">
        <v>75</v>
      </c>
      <c r="AY314" s="228" t="s">
        <v>160</v>
      </c>
    </row>
    <row r="315" spans="2:51" s="216" customFormat="1" ht="20.5" customHeight="1">
      <c r="B315" s="211"/>
      <c r="C315" s="388"/>
      <c r="D315" s="388"/>
      <c r="E315" s="389" t="s">
        <v>5</v>
      </c>
      <c r="F315" s="393" t="s">
        <v>1547</v>
      </c>
      <c r="G315" s="394"/>
      <c r="H315" s="394"/>
      <c r="I315" s="394"/>
      <c r="J315" s="388"/>
      <c r="K315" s="392" t="s">
        <v>5</v>
      </c>
      <c r="L315" s="212"/>
      <c r="M315" s="212"/>
      <c r="N315" s="212"/>
      <c r="O315" s="212"/>
      <c r="P315" s="212"/>
      <c r="Q315" s="212"/>
      <c r="R315" s="215"/>
      <c r="T315" s="217"/>
      <c r="U315" s="212"/>
      <c r="V315" s="212"/>
      <c r="W315" s="212"/>
      <c r="X315" s="212"/>
      <c r="Y315" s="212"/>
      <c r="Z315" s="212"/>
      <c r="AA315" s="218"/>
      <c r="AT315" s="219" t="s">
        <v>168</v>
      </c>
      <c r="AU315" s="219" t="s">
        <v>114</v>
      </c>
      <c r="AV315" s="216" t="s">
        <v>83</v>
      </c>
      <c r="AW315" s="216" t="s">
        <v>33</v>
      </c>
      <c r="AX315" s="216" t="s">
        <v>75</v>
      </c>
      <c r="AY315" s="219" t="s">
        <v>160</v>
      </c>
    </row>
    <row r="316" spans="2:51" s="225" customFormat="1" ht="20.5" customHeight="1">
      <c r="B316" s="220"/>
      <c r="C316" s="395"/>
      <c r="D316" s="395"/>
      <c r="E316" s="396" t="s">
        <v>5</v>
      </c>
      <c r="F316" s="397" t="s">
        <v>1548</v>
      </c>
      <c r="G316" s="398"/>
      <c r="H316" s="398"/>
      <c r="I316" s="398"/>
      <c r="J316" s="395"/>
      <c r="K316" s="399">
        <v>1.204</v>
      </c>
      <c r="L316" s="221"/>
      <c r="M316" s="221"/>
      <c r="N316" s="221"/>
      <c r="O316" s="221"/>
      <c r="P316" s="221"/>
      <c r="Q316" s="221"/>
      <c r="R316" s="224"/>
      <c r="T316" s="226"/>
      <c r="U316" s="221"/>
      <c r="V316" s="221"/>
      <c r="W316" s="221"/>
      <c r="X316" s="221"/>
      <c r="Y316" s="221"/>
      <c r="Z316" s="221"/>
      <c r="AA316" s="227"/>
      <c r="AT316" s="228" t="s">
        <v>168</v>
      </c>
      <c r="AU316" s="228" t="s">
        <v>114</v>
      </c>
      <c r="AV316" s="225" t="s">
        <v>114</v>
      </c>
      <c r="AW316" s="225" t="s">
        <v>33</v>
      </c>
      <c r="AX316" s="225" t="s">
        <v>75</v>
      </c>
      <c r="AY316" s="228" t="s">
        <v>160</v>
      </c>
    </row>
    <row r="317" spans="2:51" s="225" customFormat="1" ht="20.5" customHeight="1">
      <c r="B317" s="220"/>
      <c r="C317" s="395"/>
      <c r="D317" s="395"/>
      <c r="E317" s="396" t="s">
        <v>5</v>
      </c>
      <c r="F317" s="397" t="s">
        <v>1549</v>
      </c>
      <c r="G317" s="398"/>
      <c r="H317" s="398"/>
      <c r="I317" s="398"/>
      <c r="J317" s="395"/>
      <c r="K317" s="399">
        <v>-0.131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43" customFormat="1" ht="20.5" customHeight="1">
      <c r="B318" s="238"/>
      <c r="C318" s="405"/>
      <c r="D318" s="405"/>
      <c r="E318" s="406" t="s">
        <v>5</v>
      </c>
      <c r="F318" s="407" t="s">
        <v>197</v>
      </c>
      <c r="G318" s="408"/>
      <c r="H318" s="408"/>
      <c r="I318" s="408"/>
      <c r="J318" s="405"/>
      <c r="K318" s="409">
        <v>3.733</v>
      </c>
      <c r="L318" s="239"/>
      <c r="M318" s="239"/>
      <c r="N318" s="239"/>
      <c r="O318" s="239"/>
      <c r="P318" s="239"/>
      <c r="Q318" s="239"/>
      <c r="R318" s="242"/>
      <c r="T318" s="244"/>
      <c r="U318" s="239"/>
      <c r="V318" s="239"/>
      <c r="W318" s="239"/>
      <c r="X318" s="239"/>
      <c r="Y318" s="239"/>
      <c r="Z318" s="239"/>
      <c r="AA318" s="245"/>
      <c r="AT318" s="246" t="s">
        <v>168</v>
      </c>
      <c r="AU318" s="246" t="s">
        <v>114</v>
      </c>
      <c r="AV318" s="243" t="s">
        <v>175</v>
      </c>
      <c r="AW318" s="243" t="s">
        <v>33</v>
      </c>
      <c r="AX318" s="243" t="s">
        <v>75</v>
      </c>
      <c r="AY318" s="246" t="s">
        <v>160</v>
      </c>
    </row>
    <row r="319" spans="2:51" s="216" customFormat="1" ht="20.5" customHeight="1">
      <c r="B319" s="211"/>
      <c r="C319" s="388"/>
      <c r="D319" s="388"/>
      <c r="E319" s="389" t="s">
        <v>5</v>
      </c>
      <c r="F319" s="393" t="s">
        <v>1550</v>
      </c>
      <c r="G319" s="394"/>
      <c r="H319" s="394"/>
      <c r="I319" s="394"/>
      <c r="J319" s="388"/>
      <c r="K319" s="392" t="s">
        <v>5</v>
      </c>
      <c r="L319" s="212"/>
      <c r="M319" s="212"/>
      <c r="N319" s="212"/>
      <c r="O319" s="212"/>
      <c r="P319" s="212"/>
      <c r="Q319" s="212"/>
      <c r="R319" s="215"/>
      <c r="T319" s="217"/>
      <c r="U319" s="212"/>
      <c r="V319" s="212"/>
      <c r="W319" s="212"/>
      <c r="X319" s="212"/>
      <c r="Y319" s="212"/>
      <c r="Z319" s="212"/>
      <c r="AA319" s="218"/>
      <c r="AT319" s="219" t="s">
        <v>168</v>
      </c>
      <c r="AU319" s="219" t="s">
        <v>114</v>
      </c>
      <c r="AV319" s="216" t="s">
        <v>83</v>
      </c>
      <c r="AW319" s="216" t="s">
        <v>33</v>
      </c>
      <c r="AX319" s="216" t="s">
        <v>75</v>
      </c>
      <c r="AY319" s="219" t="s">
        <v>160</v>
      </c>
    </row>
    <row r="320" spans="2:51" s="216" customFormat="1" ht="20.5" customHeight="1">
      <c r="B320" s="211"/>
      <c r="C320" s="388"/>
      <c r="D320" s="388"/>
      <c r="E320" s="389" t="s">
        <v>5</v>
      </c>
      <c r="F320" s="393" t="s">
        <v>1551</v>
      </c>
      <c r="G320" s="394"/>
      <c r="H320" s="394"/>
      <c r="I320" s="394"/>
      <c r="J320" s="388"/>
      <c r="K320" s="392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395"/>
      <c r="D321" s="395"/>
      <c r="E321" s="396" t="s">
        <v>5</v>
      </c>
      <c r="F321" s="397" t="s">
        <v>1552</v>
      </c>
      <c r="G321" s="398"/>
      <c r="H321" s="398"/>
      <c r="I321" s="398"/>
      <c r="J321" s="395"/>
      <c r="K321" s="399">
        <v>7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75</v>
      </c>
      <c r="AY321" s="228" t="s">
        <v>160</v>
      </c>
    </row>
    <row r="322" spans="2:51" s="216" customFormat="1" ht="20.5" customHeight="1">
      <c r="B322" s="211"/>
      <c r="C322" s="388"/>
      <c r="D322" s="388"/>
      <c r="E322" s="389" t="s">
        <v>5</v>
      </c>
      <c r="F322" s="393" t="s">
        <v>1547</v>
      </c>
      <c r="G322" s="394"/>
      <c r="H322" s="394"/>
      <c r="I322" s="394"/>
      <c r="J322" s="388"/>
      <c r="K322" s="392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25" customFormat="1" ht="20.5" customHeight="1">
      <c r="B323" s="220"/>
      <c r="C323" s="395"/>
      <c r="D323" s="395"/>
      <c r="E323" s="396" t="s">
        <v>5</v>
      </c>
      <c r="F323" s="397" t="s">
        <v>1553</v>
      </c>
      <c r="G323" s="398"/>
      <c r="H323" s="398"/>
      <c r="I323" s="398"/>
      <c r="J323" s="395"/>
      <c r="K323" s="399">
        <v>60.676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25" customFormat="1" ht="20.5" customHeight="1">
      <c r="B324" s="220"/>
      <c r="C324" s="395"/>
      <c r="D324" s="395"/>
      <c r="E324" s="396" t="s">
        <v>5</v>
      </c>
      <c r="F324" s="397" t="s">
        <v>1554</v>
      </c>
      <c r="G324" s="398"/>
      <c r="H324" s="398"/>
      <c r="I324" s="398"/>
      <c r="J324" s="395"/>
      <c r="K324" s="399">
        <v>-2.296</v>
      </c>
      <c r="L324" s="221"/>
      <c r="M324" s="221"/>
      <c r="N324" s="221"/>
      <c r="O324" s="221"/>
      <c r="P324" s="221"/>
      <c r="Q324" s="221"/>
      <c r="R324" s="224"/>
      <c r="T324" s="226"/>
      <c r="U324" s="221"/>
      <c r="V324" s="221"/>
      <c r="W324" s="221"/>
      <c r="X324" s="221"/>
      <c r="Y324" s="221"/>
      <c r="Z324" s="221"/>
      <c r="AA324" s="227"/>
      <c r="AT324" s="228" t="s">
        <v>168</v>
      </c>
      <c r="AU324" s="228" t="s">
        <v>114</v>
      </c>
      <c r="AV324" s="225" t="s">
        <v>114</v>
      </c>
      <c r="AW324" s="225" t="s">
        <v>33</v>
      </c>
      <c r="AX324" s="225" t="s">
        <v>75</v>
      </c>
      <c r="AY324" s="228" t="s">
        <v>160</v>
      </c>
    </row>
    <row r="325" spans="2:51" s="243" customFormat="1" ht="20.5" customHeight="1">
      <c r="B325" s="238"/>
      <c r="C325" s="405"/>
      <c r="D325" s="405"/>
      <c r="E325" s="406" t="s">
        <v>5</v>
      </c>
      <c r="F325" s="407" t="s">
        <v>197</v>
      </c>
      <c r="G325" s="408"/>
      <c r="H325" s="408"/>
      <c r="I325" s="408"/>
      <c r="J325" s="405"/>
      <c r="K325" s="409">
        <v>65.38</v>
      </c>
      <c r="L325" s="239"/>
      <c r="M325" s="239"/>
      <c r="N325" s="239"/>
      <c r="O325" s="239"/>
      <c r="P325" s="239"/>
      <c r="Q325" s="239"/>
      <c r="R325" s="242"/>
      <c r="T325" s="244"/>
      <c r="U325" s="239"/>
      <c r="V325" s="239"/>
      <c r="W325" s="239"/>
      <c r="X325" s="239"/>
      <c r="Y325" s="239"/>
      <c r="Z325" s="239"/>
      <c r="AA325" s="245"/>
      <c r="AT325" s="246" t="s">
        <v>168</v>
      </c>
      <c r="AU325" s="246" t="s">
        <v>114</v>
      </c>
      <c r="AV325" s="243" t="s">
        <v>175</v>
      </c>
      <c r="AW325" s="243" t="s">
        <v>33</v>
      </c>
      <c r="AX325" s="243" t="s">
        <v>75</v>
      </c>
      <c r="AY325" s="246" t="s">
        <v>160</v>
      </c>
    </row>
    <row r="326" spans="2:51" s="216" customFormat="1" ht="20.5" customHeight="1">
      <c r="B326" s="211"/>
      <c r="C326" s="388"/>
      <c r="D326" s="388"/>
      <c r="E326" s="389" t="s">
        <v>5</v>
      </c>
      <c r="F326" s="393" t="s">
        <v>1555</v>
      </c>
      <c r="G326" s="394"/>
      <c r="H326" s="394"/>
      <c r="I326" s="394"/>
      <c r="J326" s="388"/>
      <c r="K326" s="392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16" customFormat="1" ht="20.5" customHeight="1">
      <c r="B327" s="211"/>
      <c r="C327" s="388"/>
      <c r="D327" s="388"/>
      <c r="E327" s="389" t="s">
        <v>5</v>
      </c>
      <c r="F327" s="393" t="s">
        <v>1473</v>
      </c>
      <c r="G327" s="394"/>
      <c r="H327" s="394"/>
      <c r="I327" s="394"/>
      <c r="J327" s="388"/>
      <c r="K327" s="392" t="s">
        <v>5</v>
      </c>
      <c r="L327" s="212"/>
      <c r="M327" s="212"/>
      <c r="N327" s="212"/>
      <c r="O327" s="212"/>
      <c r="P327" s="212"/>
      <c r="Q327" s="212"/>
      <c r="R327" s="215"/>
      <c r="T327" s="217"/>
      <c r="U327" s="212"/>
      <c r="V327" s="212"/>
      <c r="W327" s="212"/>
      <c r="X327" s="212"/>
      <c r="Y327" s="212"/>
      <c r="Z327" s="212"/>
      <c r="AA327" s="218"/>
      <c r="AT327" s="219" t="s">
        <v>168</v>
      </c>
      <c r="AU327" s="219" t="s">
        <v>114</v>
      </c>
      <c r="AV327" s="216" t="s">
        <v>83</v>
      </c>
      <c r="AW327" s="216" t="s">
        <v>33</v>
      </c>
      <c r="AX327" s="216" t="s">
        <v>75</v>
      </c>
      <c r="AY327" s="219" t="s">
        <v>160</v>
      </c>
    </row>
    <row r="328" spans="2:51" s="225" customFormat="1" ht="20.5" customHeight="1">
      <c r="B328" s="220"/>
      <c r="C328" s="395"/>
      <c r="D328" s="395"/>
      <c r="E328" s="396" t="s">
        <v>5</v>
      </c>
      <c r="F328" s="397" t="s">
        <v>1556</v>
      </c>
      <c r="G328" s="398"/>
      <c r="H328" s="398"/>
      <c r="I328" s="398"/>
      <c r="J328" s="395"/>
      <c r="K328" s="399">
        <v>4.06</v>
      </c>
      <c r="L328" s="221"/>
      <c r="M328" s="221"/>
      <c r="N328" s="221"/>
      <c r="O328" s="221"/>
      <c r="P328" s="221"/>
      <c r="Q328" s="221"/>
      <c r="R328" s="224"/>
      <c r="T328" s="226"/>
      <c r="U328" s="221"/>
      <c r="V328" s="221"/>
      <c r="W328" s="221"/>
      <c r="X328" s="221"/>
      <c r="Y328" s="221"/>
      <c r="Z328" s="221"/>
      <c r="AA328" s="227"/>
      <c r="AT328" s="228" t="s">
        <v>168</v>
      </c>
      <c r="AU328" s="228" t="s">
        <v>114</v>
      </c>
      <c r="AV328" s="225" t="s">
        <v>114</v>
      </c>
      <c r="AW328" s="225" t="s">
        <v>33</v>
      </c>
      <c r="AX328" s="225" t="s">
        <v>75</v>
      </c>
      <c r="AY328" s="228" t="s">
        <v>160</v>
      </c>
    </row>
    <row r="329" spans="2:51" s="216" customFormat="1" ht="20.5" customHeight="1">
      <c r="B329" s="211"/>
      <c r="C329" s="388"/>
      <c r="D329" s="388"/>
      <c r="E329" s="389" t="s">
        <v>5</v>
      </c>
      <c r="F329" s="393" t="s">
        <v>1547</v>
      </c>
      <c r="G329" s="394"/>
      <c r="H329" s="394"/>
      <c r="I329" s="394"/>
      <c r="J329" s="388"/>
      <c r="K329" s="392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25" customFormat="1" ht="20.5" customHeight="1">
      <c r="B330" s="220"/>
      <c r="C330" s="395"/>
      <c r="D330" s="395"/>
      <c r="E330" s="396" t="s">
        <v>5</v>
      </c>
      <c r="F330" s="397" t="s">
        <v>1557</v>
      </c>
      <c r="G330" s="398"/>
      <c r="H330" s="398"/>
      <c r="I330" s="398"/>
      <c r="J330" s="395"/>
      <c r="K330" s="399">
        <v>24.332</v>
      </c>
      <c r="L330" s="221"/>
      <c r="M330" s="221"/>
      <c r="N330" s="221"/>
      <c r="O330" s="221"/>
      <c r="P330" s="221"/>
      <c r="Q330" s="221"/>
      <c r="R330" s="224"/>
      <c r="T330" s="226"/>
      <c r="U330" s="221"/>
      <c r="V330" s="221"/>
      <c r="W330" s="221"/>
      <c r="X330" s="221"/>
      <c r="Y330" s="221"/>
      <c r="Z330" s="221"/>
      <c r="AA330" s="227"/>
      <c r="AT330" s="228" t="s">
        <v>168</v>
      </c>
      <c r="AU330" s="228" t="s">
        <v>114</v>
      </c>
      <c r="AV330" s="225" t="s">
        <v>114</v>
      </c>
      <c r="AW330" s="225" t="s">
        <v>33</v>
      </c>
      <c r="AX330" s="225" t="s">
        <v>75</v>
      </c>
      <c r="AY330" s="228" t="s">
        <v>160</v>
      </c>
    </row>
    <row r="331" spans="2:51" s="225" customFormat="1" ht="20.5" customHeight="1">
      <c r="B331" s="220"/>
      <c r="C331" s="395"/>
      <c r="D331" s="395"/>
      <c r="E331" s="396" t="s">
        <v>5</v>
      </c>
      <c r="F331" s="397" t="s">
        <v>1558</v>
      </c>
      <c r="G331" s="398"/>
      <c r="H331" s="398"/>
      <c r="I331" s="398"/>
      <c r="J331" s="395"/>
      <c r="K331" s="399">
        <v>-0.963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75</v>
      </c>
      <c r="AY331" s="228" t="s">
        <v>160</v>
      </c>
    </row>
    <row r="332" spans="2:51" s="243" customFormat="1" ht="20.5" customHeight="1">
      <c r="B332" s="238"/>
      <c r="C332" s="405"/>
      <c r="D332" s="405"/>
      <c r="E332" s="406" t="s">
        <v>5</v>
      </c>
      <c r="F332" s="407" t="s">
        <v>197</v>
      </c>
      <c r="G332" s="408"/>
      <c r="H332" s="408"/>
      <c r="I332" s="408"/>
      <c r="J332" s="405"/>
      <c r="K332" s="409">
        <v>27.429</v>
      </c>
      <c r="L332" s="239"/>
      <c r="M332" s="239"/>
      <c r="N332" s="239"/>
      <c r="O332" s="239"/>
      <c r="P332" s="239"/>
      <c r="Q332" s="239"/>
      <c r="R332" s="242"/>
      <c r="T332" s="244"/>
      <c r="U332" s="239"/>
      <c r="V332" s="239"/>
      <c r="W332" s="239"/>
      <c r="X332" s="239"/>
      <c r="Y332" s="239"/>
      <c r="Z332" s="239"/>
      <c r="AA332" s="245"/>
      <c r="AT332" s="246" t="s">
        <v>168</v>
      </c>
      <c r="AU332" s="246" t="s">
        <v>114</v>
      </c>
      <c r="AV332" s="243" t="s">
        <v>175</v>
      </c>
      <c r="AW332" s="243" t="s">
        <v>33</v>
      </c>
      <c r="AX332" s="243" t="s">
        <v>75</v>
      </c>
      <c r="AY332" s="246" t="s">
        <v>160</v>
      </c>
    </row>
    <row r="333" spans="2:51" s="216" customFormat="1" ht="20.5" customHeight="1">
      <c r="B333" s="211"/>
      <c r="C333" s="388"/>
      <c r="D333" s="388"/>
      <c r="E333" s="389" t="s">
        <v>5</v>
      </c>
      <c r="F333" s="393" t="s">
        <v>1559</v>
      </c>
      <c r="G333" s="394"/>
      <c r="H333" s="394"/>
      <c r="I333" s="394"/>
      <c r="J333" s="388"/>
      <c r="K333" s="392" t="s">
        <v>5</v>
      </c>
      <c r="L333" s="212"/>
      <c r="M333" s="212"/>
      <c r="N333" s="212"/>
      <c r="O333" s="212"/>
      <c r="P333" s="212"/>
      <c r="Q333" s="212"/>
      <c r="R333" s="215"/>
      <c r="T333" s="217"/>
      <c r="U333" s="212"/>
      <c r="V333" s="212"/>
      <c r="W333" s="212"/>
      <c r="X333" s="212"/>
      <c r="Y333" s="212"/>
      <c r="Z333" s="212"/>
      <c r="AA333" s="218"/>
      <c r="AT333" s="219" t="s">
        <v>168</v>
      </c>
      <c r="AU333" s="219" t="s">
        <v>114</v>
      </c>
      <c r="AV333" s="216" t="s">
        <v>83</v>
      </c>
      <c r="AW333" s="216" t="s">
        <v>33</v>
      </c>
      <c r="AX333" s="216" t="s">
        <v>75</v>
      </c>
      <c r="AY333" s="219" t="s">
        <v>160</v>
      </c>
    </row>
    <row r="334" spans="2:51" s="216" customFormat="1" ht="20.5" customHeight="1">
      <c r="B334" s="211"/>
      <c r="C334" s="388"/>
      <c r="D334" s="388"/>
      <c r="E334" s="389" t="s">
        <v>5</v>
      </c>
      <c r="F334" s="393" t="s">
        <v>1560</v>
      </c>
      <c r="G334" s="394"/>
      <c r="H334" s="394"/>
      <c r="I334" s="394"/>
      <c r="J334" s="388"/>
      <c r="K334" s="392" t="s">
        <v>5</v>
      </c>
      <c r="L334" s="212"/>
      <c r="M334" s="212"/>
      <c r="N334" s="212"/>
      <c r="O334" s="212"/>
      <c r="P334" s="212"/>
      <c r="Q334" s="212"/>
      <c r="R334" s="215"/>
      <c r="T334" s="217"/>
      <c r="U334" s="212"/>
      <c r="V334" s="212"/>
      <c r="W334" s="212"/>
      <c r="X334" s="212"/>
      <c r="Y334" s="212"/>
      <c r="Z334" s="212"/>
      <c r="AA334" s="218"/>
      <c r="AT334" s="219" t="s">
        <v>168</v>
      </c>
      <c r="AU334" s="219" t="s">
        <v>114</v>
      </c>
      <c r="AV334" s="216" t="s">
        <v>83</v>
      </c>
      <c r="AW334" s="216" t="s">
        <v>33</v>
      </c>
      <c r="AX334" s="216" t="s">
        <v>75</v>
      </c>
      <c r="AY334" s="219" t="s">
        <v>160</v>
      </c>
    </row>
    <row r="335" spans="2:51" s="225" customFormat="1" ht="20.5" customHeight="1">
      <c r="B335" s="220"/>
      <c r="C335" s="395"/>
      <c r="D335" s="395"/>
      <c r="E335" s="396" t="s">
        <v>5</v>
      </c>
      <c r="F335" s="397" t="s">
        <v>1561</v>
      </c>
      <c r="G335" s="398"/>
      <c r="H335" s="398"/>
      <c r="I335" s="398"/>
      <c r="J335" s="395"/>
      <c r="K335" s="399">
        <v>0.785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16" customFormat="1" ht="20.5" customHeight="1">
      <c r="B336" s="211"/>
      <c r="C336" s="388"/>
      <c r="D336" s="388"/>
      <c r="E336" s="389" t="s">
        <v>5</v>
      </c>
      <c r="F336" s="393" t="s">
        <v>1562</v>
      </c>
      <c r="G336" s="394"/>
      <c r="H336" s="394"/>
      <c r="I336" s="394"/>
      <c r="J336" s="388"/>
      <c r="K336" s="392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395"/>
      <c r="D337" s="395"/>
      <c r="E337" s="396" t="s">
        <v>5</v>
      </c>
      <c r="F337" s="397" t="s">
        <v>1563</v>
      </c>
      <c r="G337" s="398"/>
      <c r="H337" s="398"/>
      <c r="I337" s="398"/>
      <c r="J337" s="395"/>
      <c r="K337" s="399">
        <v>0.762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75</v>
      </c>
      <c r="AY337" s="228" t="s">
        <v>160</v>
      </c>
    </row>
    <row r="338" spans="2:51" s="216" customFormat="1" ht="20.5" customHeight="1">
      <c r="B338" s="211"/>
      <c r="C338" s="388"/>
      <c r="D338" s="388"/>
      <c r="E338" s="389" t="s">
        <v>5</v>
      </c>
      <c r="F338" s="393" t="s">
        <v>1564</v>
      </c>
      <c r="G338" s="394"/>
      <c r="H338" s="394"/>
      <c r="I338" s="394"/>
      <c r="J338" s="388"/>
      <c r="K338" s="392" t="s">
        <v>5</v>
      </c>
      <c r="L338" s="212"/>
      <c r="M338" s="212"/>
      <c r="N338" s="212"/>
      <c r="O338" s="212"/>
      <c r="P338" s="212"/>
      <c r="Q338" s="212"/>
      <c r="R338" s="215"/>
      <c r="T338" s="217"/>
      <c r="U338" s="212"/>
      <c r="V338" s="212"/>
      <c r="W338" s="212"/>
      <c r="X338" s="212"/>
      <c r="Y338" s="212"/>
      <c r="Z338" s="212"/>
      <c r="AA338" s="218"/>
      <c r="AT338" s="219" t="s">
        <v>168</v>
      </c>
      <c r="AU338" s="219" t="s">
        <v>114</v>
      </c>
      <c r="AV338" s="216" t="s">
        <v>83</v>
      </c>
      <c r="AW338" s="216" t="s">
        <v>33</v>
      </c>
      <c r="AX338" s="216" t="s">
        <v>75</v>
      </c>
      <c r="AY338" s="219" t="s">
        <v>160</v>
      </c>
    </row>
    <row r="339" spans="2:51" s="225" customFormat="1" ht="20.5" customHeight="1">
      <c r="B339" s="220"/>
      <c r="C339" s="395"/>
      <c r="D339" s="395"/>
      <c r="E339" s="396" t="s">
        <v>5</v>
      </c>
      <c r="F339" s="397" t="s">
        <v>1565</v>
      </c>
      <c r="G339" s="398"/>
      <c r="H339" s="398"/>
      <c r="I339" s="398"/>
      <c r="J339" s="395"/>
      <c r="K339" s="399">
        <v>0.531</v>
      </c>
      <c r="L339" s="221"/>
      <c r="M339" s="221"/>
      <c r="N339" s="221"/>
      <c r="O339" s="221"/>
      <c r="P339" s="221"/>
      <c r="Q339" s="221"/>
      <c r="R339" s="224"/>
      <c r="T339" s="226"/>
      <c r="U339" s="221"/>
      <c r="V339" s="221"/>
      <c r="W339" s="221"/>
      <c r="X339" s="221"/>
      <c r="Y339" s="221"/>
      <c r="Z339" s="221"/>
      <c r="AA339" s="227"/>
      <c r="AT339" s="228" t="s">
        <v>168</v>
      </c>
      <c r="AU339" s="228" t="s">
        <v>114</v>
      </c>
      <c r="AV339" s="225" t="s">
        <v>114</v>
      </c>
      <c r="AW339" s="225" t="s">
        <v>33</v>
      </c>
      <c r="AX339" s="225" t="s">
        <v>75</v>
      </c>
      <c r="AY339" s="228" t="s">
        <v>160</v>
      </c>
    </row>
    <row r="340" spans="2:51" s="216" customFormat="1" ht="20.5" customHeight="1">
      <c r="B340" s="211"/>
      <c r="C340" s="388"/>
      <c r="D340" s="388"/>
      <c r="E340" s="389" t="s">
        <v>5</v>
      </c>
      <c r="F340" s="393" t="s">
        <v>1566</v>
      </c>
      <c r="G340" s="394"/>
      <c r="H340" s="394"/>
      <c r="I340" s="394"/>
      <c r="J340" s="388"/>
      <c r="K340" s="392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25" customFormat="1" ht="20.5" customHeight="1">
      <c r="B341" s="220"/>
      <c r="C341" s="395"/>
      <c r="D341" s="395"/>
      <c r="E341" s="396" t="s">
        <v>5</v>
      </c>
      <c r="F341" s="397" t="s">
        <v>1567</v>
      </c>
      <c r="G341" s="398"/>
      <c r="H341" s="398"/>
      <c r="I341" s="398"/>
      <c r="J341" s="395"/>
      <c r="K341" s="399">
        <v>0.439</v>
      </c>
      <c r="L341" s="221"/>
      <c r="M341" s="221"/>
      <c r="N341" s="221"/>
      <c r="O341" s="221"/>
      <c r="P341" s="221"/>
      <c r="Q341" s="221"/>
      <c r="R341" s="224"/>
      <c r="T341" s="226"/>
      <c r="U341" s="221"/>
      <c r="V341" s="221"/>
      <c r="W341" s="221"/>
      <c r="X341" s="221"/>
      <c r="Y341" s="221"/>
      <c r="Z341" s="221"/>
      <c r="AA341" s="227"/>
      <c r="AT341" s="228" t="s">
        <v>168</v>
      </c>
      <c r="AU341" s="228" t="s">
        <v>114</v>
      </c>
      <c r="AV341" s="225" t="s">
        <v>114</v>
      </c>
      <c r="AW341" s="225" t="s">
        <v>33</v>
      </c>
      <c r="AX341" s="225" t="s">
        <v>75</v>
      </c>
      <c r="AY341" s="228" t="s">
        <v>160</v>
      </c>
    </row>
    <row r="342" spans="2:51" s="216" customFormat="1" ht="20.5" customHeight="1">
      <c r="B342" s="211"/>
      <c r="C342" s="388"/>
      <c r="D342" s="388"/>
      <c r="E342" s="389" t="s">
        <v>5</v>
      </c>
      <c r="F342" s="393" t="s">
        <v>1568</v>
      </c>
      <c r="G342" s="394"/>
      <c r="H342" s="394"/>
      <c r="I342" s="394"/>
      <c r="J342" s="388"/>
      <c r="K342" s="392" t="s">
        <v>5</v>
      </c>
      <c r="L342" s="212"/>
      <c r="M342" s="212"/>
      <c r="N342" s="212"/>
      <c r="O342" s="212"/>
      <c r="P342" s="212"/>
      <c r="Q342" s="212"/>
      <c r="R342" s="215"/>
      <c r="T342" s="217"/>
      <c r="U342" s="212"/>
      <c r="V342" s="212"/>
      <c r="W342" s="212"/>
      <c r="X342" s="212"/>
      <c r="Y342" s="212"/>
      <c r="Z342" s="212"/>
      <c r="AA342" s="218"/>
      <c r="AT342" s="219" t="s">
        <v>168</v>
      </c>
      <c r="AU342" s="219" t="s">
        <v>114</v>
      </c>
      <c r="AV342" s="216" t="s">
        <v>83</v>
      </c>
      <c r="AW342" s="216" t="s">
        <v>33</v>
      </c>
      <c r="AX342" s="216" t="s">
        <v>75</v>
      </c>
      <c r="AY342" s="219" t="s">
        <v>160</v>
      </c>
    </row>
    <row r="343" spans="2:51" s="225" customFormat="1" ht="20.5" customHeight="1">
      <c r="B343" s="220"/>
      <c r="C343" s="395"/>
      <c r="D343" s="395"/>
      <c r="E343" s="396" t="s">
        <v>5</v>
      </c>
      <c r="F343" s="397" t="s">
        <v>1569</v>
      </c>
      <c r="G343" s="398"/>
      <c r="H343" s="398"/>
      <c r="I343" s="398"/>
      <c r="J343" s="395"/>
      <c r="K343" s="399">
        <v>0.647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16" customFormat="1" ht="20.5" customHeight="1">
      <c r="B344" s="211"/>
      <c r="C344" s="388"/>
      <c r="D344" s="388"/>
      <c r="E344" s="389" t="s">
        <v>5</v>
      </c>
      <c r="F344" s="393" t="s">
        <v>1570</v>
      </c>
      <c r="G344" s="394"/>
      <c r="H344" s="394"/>
      <c r="I344" s="394"/>
      <c r="J344" s="388"/>
      <c r="K344" s="392" t="s">
        <v>5</v>
      </c>
      <c r="L344" s="212"/>
      <c r="M344" s="212"/>
      <c r="N344" s="212"/>
      <c r="O344" s="212"/>
      <c r="P344" s="212"/>
      <c r="Q344" s="212"/>
      <c r="R344" s="215"/>
      <c r="T344" s="217"/>
      <c r="U344" s="212"/>
      <c r="V344" s="212"/>
      <c r="W344" s="212"/>
      <c r="X344" s="212"/>
      <c r="Y344" s="212"/>
      <c r="Z344" s="212"/>
      <c r="AA344" s="218"/>
      <c r="AT344" s="219" t="s">
        <v>168</v>
      </c>
      <c r="AU344" s="219" t="s">
        <v>114</v>
      </c>
      <c r="AV344" s="216" t="s">
        <v>83</v>
      </c>
      <c r="AW344" s="216" t="s">
        <v>33</v>
      </c>
      <c r="AX344" s="216" t="s">
        <v>75</v>
      </c>
      <c r="AY344" s="219" t="s">
        <v>160</v>
      </c>
    </row>
    <row r="345" spans="2:51" s="225" customFormat="1" ht="20.5" customHeight="1">
      <c r="B345" s="220"/>
      <c r="C345" s="395"/>
      <c r="D345" s="395"/>
      <c r="E345" s="396" t="s">
        <v>5</v>
      </c>
      <c r="F345" s="397" t="s">
        <v>1571</v>
      </c>
      <c r="G345" s="398"/>
      <c r="H345" s="398"/>
      <c r="I345" s="398"/>
      <c r="J345" s="395"/>
      <c r="K345" s="399">
        <v>0.3</v>
      </c>
      <c r="L345" s="221"/>
      <c r="M345" s="221"/>
      <c r="N345" s="221"/>
      <c r="O345" s="221"/>
      <c r="P345" s="221"/>
      <c r="Q345" s="221"/>
      <c r="R345" s="224"/>
      <c r="T345" s="226"/>
      <c r="U345" s="221"/>
      <c r="V345" s="221"/>
      <c r="W345" s="221"/>
      <c r="X345" s="221"/>
      <c r="Y345" s="221"/>
      <c r="Z345" s="221"/>
      <c r="AA345" s="227"/>
      <c r="AT345" s="228" t="s">
        <v>168</v>
      </c>
      <c r="AU345" s="228" t="s">
        <v>114</v>
      </c>
      <c r="AV345" s="225" t="s">
        <v>114</v>
      </c>
      <c r="AW345" s="225" t="s">
        <v>33</v>
      </c>
      <c r="AX345" s="225" t="s">
        <v>75</v>
      </c>
      <c r="AY345" s="228" t="s">
        <v>160</v>
      </c>
    </row>
    <row r="346" spans="2:51" s="243" customFormat="1" ht="20.5" customHeight="1">
      <c r="B346" s="238"/>
      <c r="C346" s="405"/>
      <c r="D346" s="405"/>
      <c r="E346" s="406" t="s">
        <v>5</v>
      </c>
      <c r="F346" s="407" t="s">
        <v>197</v>
      </c>
      <c r="G346" s="408"/>
      <c r="H346" s="408"/>
      <c r="I346" s="408"/>
      <c r="J346" s="405"/>
      <c r="K346" s="409">
        <v>3.464</v>
      </c>
      <c r="L346" s="239"/>
      <c r="M346" s="239"/>
      <c r="N346" s="239"/>
      <c r="O346" s="239"/>
      <c r="P346" s="239"/>
      <c r="Q346" s="239"/>
      <c r="R346" s="242"/>
      <c r="T346" s="244"/>
      <c r="U346" s="239"/>
      <c r="V346" s="239"/>
      <c r="W346" s="239"/>
      <c r="X346" s="239"/>
      <c r="Y346" s="239"/>
      <c r="Z346" s="239"/>
      <c r="AA346" s="245"/>
      <c r="AT346" s="246" t="s">
        <v>168</v>
      </c>
      <c r="AU346" s="246" t="s">
        <v>114</v>
      </c>
      <c r="AV346" s="243" t="s">
        <v>175</v>
      </c>
      <c r="AW346" s="243" t="s">
        <v>33</v>
      </c>
      <c r="AX346" s="243" t="s">
        <v>75</v>
      </c>
      <c r="AY346" s="246" t="s">
        <v>160</v>
      </c>
    </row>
    <row r="347" spans="2:51" s="216" customFormat="1" ht="20.5" customHeight="1">
      <c r="B347" s="211"/>
      <c r="C347" s="388"/>
      <c r="D347" s="388"/>
      <c r="E347" s="389" t="s">
        <v>5</v>
      </c>
      <c r="F347" s="393" t="s">
        <v>1572</v>
      </c>
      <c r="G347" s="394"/>
      <c r="H347" s="394"/>
      <c r="I347" s="394"/>
      <c r="J347" s="388"/>
      <c r="K347" s="392" t="s">
        <v>5</v>
      </c>
      <c r="L347" s="212"/>
      <c r="M347" s="212"/>
      <c r="N347" s="212"/>
      <c r="O347" s="212"/>
      <c r="P347" s="212"/>
      <c r="Q347" s="212"/>
      <c r="R347" s="215"/>
      <c r="T347" s="217"/>
      <c r="U347" s="212"/>
      <c r="V347" s="212"/>
      <c r="W347" s="212"/>
      <c r="X347" s="212"/>
      <c r="Y347" s="212"/>
      <c r="Z347" s="212"/>
      <c r="AA347" s="218"/>
      <c r="AT347" s="219" t="s">
        <v>168</v>
      </c>
      <c r="AU347" s="219" t="s">
        <v>114</v>
      </c>
      <c r="AV347" s="216" t="s">
        <v>83</v>
      </c>
      <c r="AW347" s="216" t="s">
        <v>33</v>
      </c>
      <c r="AX347" s="216" t="s">
        <v>75</v>
      </c>
      <c r="AY347" s="219" t="s">
        <v>160</v>
      </c>
    </row>
    <row r="348" spans="2:51" s="216" customFormat="1" ht="20.5" customHeight="1">
      <c r="B348" s="211"/>
      <c r="C348" s="388"/>
      <c r="D348" s="388"/>
      <c r="E348" s="389" t="s">
        <v>5</v>
      </c>
      <c r="F348" s="393" t="s">
        <v>1560</v>
      </c>
      <c r="G348" s="394"/>
      <c r="H348" s="394"/>
      <c r="I348" s="394"/>
      <c r="J348" s="388"/>
      <c r="K348" s="392" t="s">
        <v>5</v>
      </c>
      <c r="L348" s="212"/>
      <c r="M348" s="212"/>
      <c r="N348" s="212"/>
      <c r="O348" s="212"/>
      <c r="P348" s="212"/>
      <c r="Q348" s="212"/>
      <c r="R348" s="215"/>
      <c r="T348" s="217"/>
      <c r="U348" s="212"/>
      <c r="V348" s="212"/>
      <c r="W348" s="212"/>
      <c r="X348" s="212"/>
      <c r="Y348" s="212"/>
      <c r="Z348" s="212"/>
      <c r="AA348" s="218"/>
      <c r="AT348" s="219" t="s">
        <v>168</v>
      </c>
      <c r="AU348" s="219" t="s">
        <v>114</v>
      </c>
      <c r="AV348" s="216" t="s">
        <v>83</v>
      </c>
      <c r="AW348" s="216" t="s">
        <v>33</v>
      </c>
      <c r="AX348" s="216" t="s">
        <v>75</v>
      </c>
      <c r="AY348" s="219" t="s">
        <v>160</v>
      </c>
    </row>
    <row r="349" spans="2:51" s="225" customFormat="1" ht="20.5" customHeight="1">
      <c r="B349" s="220"/>
      <c r="C349" s="395"/>
      <c r="D349" s="395"/>
      <c r="E349" s="396" t="s">
        <v>5</v>
      </c>
      <c r="F349" s="397" t="s">
        <v>1573</v>
      </c>
      <c r="G349" s="398"/>
      <c r="H349" s="398"/>
      <c r="I349" s="398"/>
      <c r="J349" s="395"/>
      <c r="K349" s="399">
        <v>1.201</v>
      </c>
      <c r="L349" s="221"/>
      <c r="M349" s="221"/>
      <c r="N349" s="221"/>
      <c r="O349" s="221"/>
      <c r="P349" s="221"/>
      <c r="Q349" s="221"/>
      <c r="R349" s="224"/>
      <c r="T349" s="226"/>
      <c r="U349" s="221"/>
      <c r="V349" s="221"/>
      <c r="W349" s="221"/>
      <c r="X349" s="221"/>
      <c r="Y349" s="221"/>
      <c r="Z349" s="221"/>
      <c r="AA349" s="227"/>
      <c r="AT349" s="228" t="s">
        <v>168</v>
      </c>
      <c r="AU349" s="228" t="s">
        <v>114</v>
      </c>
      <c r="AV349" s="225" t="s">
        <v>114</v>
      </c>
      <c r="AW349" s="225" t="s">
        <v>33</v>
      </c>
      <c r="AX349" s="225" t="s">
        <v>75</v>
      </c>
      <c r="AY349" s="228" t="s">
        <v>160</v>
      </c>
    </row>
    <row r="350" spans="2:51" s="216" customFormat="1" ht="20.5" customHeight="1">
      <c r="B350" s="211"/>
      <c r="C350" s="388"/>
      <c r="D350" s="388"/>
      <c r="E350" s="389" t="s">
        <v>5</v>
      </c>
      <c r="F350" s="393" t="s">
        <v>1562</v>
      </c>
      <c r="G350" s="394"/>
      <c r="H350" s="394"/>
      <c r="I350" s="394"/>
      <c r="J350" s="388"/>
      <c r="K350" s="392" t="s">
        <v>5</v>
      </c>
      <c r="L350" s="212"/>
      <c r="M350" s="212"/>
      <c r="N350" s="212"/>
      <c r="O350" s="212"/>
      <c r="P350" s="212"/>
      <c r="Q350" s="212"/>
      <c r="R350" s="215"/>
      <c r="T350" s="217"/>
      <c r="U350" s="212"/>
      <c r="V350" s="212"/>
      <c r="W350" s="212"/>
      <c r="X350" s="212"/>
      <c r="Y350" s="212"/>
      <c r="Z350" s="212"/>
      <c r="AA350" s="218"/>
      <c r="AT350" s="219" t="s">
        <v>168</v>
      </c>
      <c r="AU350" s="219" t="s">
        <v>114</v>
      </c>
      <c r="AV350" s="216" t="s">
        <v>83</v>
      </c>
      <c r="AW350" s="216" t="s">
        <v>33</v>
      </c>
      <c r="AX350" s="216" t="s">
        <v>75</v>
      </c>
      <c r="AY350" s="219" t="s">
        <v>160</v>
      </c>
    </row>
    <row r="351" spans="2:51" s="225" customFormat="1" ht="20.5" customHeight="1">
      <c r="B351" s="220"/>
      <c r="C351" s="395"/>
      <c r="D351" s="395"/>
      <c r="E351" s="396" t="s">
        <v>5</v>
      </c>
      <c r="F351" s="397" t="s">
        <v>1574</v>
      </c>
      <c r="G351" s="398"/>
      <c r="H351" s="398"/>
      <c r="I351" s="398"/>
      <c r="J351" s="395"/>
      <c r="K351" s="399">
        <v>0.693</v>
      </c>
      <c r="L351" s="221"/>
      <c r="M351" s="221"/>
      <c r="N351" s="221"/>
      <c r="O351" s="221"/>
      <c r="P351" s="221"/>
      <c r="Q351" s="221"/>
      <c r="R351" s="224"/>
      <c r="T351" s="226"/>
      <c r="U351" s="221"/>
      <c r="V351" s="221"/>
      <c r="W351" s="221"/>
      <c r="X351" s="221"/>
      <c r="Y351" s="221"/>
      <c r="Z351" s="221"/>
      <c r="AA351" s="227"/>
      <c r="AT351" s="228" t="s">
        <v>168</v>
      </c>
      <c r="AU351" s="228" t="s">
        <v>114</v>
      </c>
      <c r="AV351" s="225" t="s">
        <v>114</v>
      </c>
      <c r="AW351" s="225" t="s">
        <v>33</v>
      </c>
      <c r="AX351" s="225" t="s">
        <v>75</v>
      </c>
      <c r="AY351" s="228" t="s">
        <v>160</v>
      </c>
    </row>
    <row r="352" spans="2:51" s="216" customFormat="1" ht="20.5" customHeight="1">
      <c r="B352" s="211"/>
      <c r="C352" s="388"/>
      <c r="D352" s="388"/>
      <c r="E352" s="389" t="s">
        <v>5</v>
      </c>
      <c r="F352" s="393" t="s">
        <v>1564</v>
      </c>
      <c r="G352" s="394"/>
      <c r="H352" s="394"/>
      <c r="I352" s="394"/>
      <c r="J352" s="388"/>
      <c r="K352" s="392" t="s">
        <v>5</v>
      </c>
      <c r="L352" s="212"/>
      <c r="M352" s="212"/>
      <c r="N352" s="212"/>
      <c r="O352" s="212"/>
      <c r="P352" s="212"/>
      <c r="Q352" s="212"/>
      <c r="R352" s="215"/>
      <c r="T352" s="217"/>
      <c r="U352" s="212"/>
      <c r="V352" s="212"/>
      <c r="W352" s="212"/>
      <c r="X352" s="212"/>
      <c r="Y352" s="212"/>
      <c r="Z352" s="212"/>
      <c r="AA352" s="218"/>
      <c r="AT352" s="219" t="s">
        <v>168</v>
      </c>
      <c r="AU352" s="219" t="s">
        <v>114</v>
      </c>
      <c r="AV352" s="216" t="s">
        <v>83</v>
      </c>
      <c r="AW352" s="216" t="s">
        <v>33</v>
      </c>
      <c r="AX352" s="216" t="s">
        <v>75</v>
      </c>
      <c r="AY352" s="219" t="s">
        <v>160</v>
      </c>
    </row>
    <row r="353" spans="2:51" s="225" customFormat="1" ht="20.5" customHeight="1">
      <c r="B353" s="220"/>
      <c r="C353" s="395"/>
      <c r="D353" s="395"/>
      <c r="E353" s="396" t="s">
        <v>5</v>
      </c>
      <c r="F353" s="397" t="s">
        <v>1575</v>
      </c>
      <c r="G353" s="398"/>
      <c r="H353" s="398"/>
      <c r="I353" s="398"/>
      <c r="J353" s="395"/>
      <c r="K353" s="399">
        <v>0.901</v>
      </c>
      <c r="L353" s="221"/>
      <c r="M353" s="221"/>
      <c r="N353" s="221"/>
      <c r="O353" s="221"/>
      <c r="P353" s="221"/>
      <c r="Q353" s="221"/>
      <c r="R353" s="224"/>
      <c r="T353" s="226"/>
      <c r="U353" s="221"/>
      <c r="V353" s="221"/>
      <c r="W353" s="221"/>
      <c r="X353" s="221"/>
      <c r="Y353" s="221"/>
      <c r="Z353" s="221"/>
      <c r="AA353" s="227"/>
      <c r="AT353" s="228" t="s">
        <v>168</v>
      </c>
      <c r="AU353" s="228" t="s">
        <v>114</v>
      </c>
      <c r="AV353" s="225" t="s">
        <v>114</v>
      </c>
      <c r="AW353" s="225" t="s">
        <v>33</v>
      </c>
      <c r="AX353" s="225" t="s">
        <v>75</v>
      </c>
      <c r="AY353" s="228" t="s">
        <v>160</v>
      </c>
    </row>
    <row r="354" spans="2:51" s="243" customFormat="1" ht="20.5" customHeight="1">
      <c r="B354" s="238"/>
      <c r="C354" s="405"/>
      <c r="D354" s="405"/>
      <c r="E354" s="406" t="s">
        <v>5</v>
      </c>
      <c r="F354" s="407" t="s">
        <v>197</v>
      </c>
      <c r="G354" s="408"/>
      <c r="H354" s="408"/>
      <c r="I354" s="408"/>
      <c r="J354" s="405"/>
      <c r="K354" s="409">
        <v>2.795</v>
      </c>
      <c r="L354" s="239"/>
      <c r="M354" s="239"/>
      <c r="N354" s="239"/>
      <c r="O354" s="239"/>
      <c r="P354" s="239"/>
      <c r="Q354" s="239"/>
      <c r="R354" s="242"/>
      <c r="T354" s="244"/>
      <c r="U354" s="239"/>
      <c r="V354" s="239"/>
      <c r="W354" s="239"/>
      <c r="X354" s="239"/>
      <c r="Y354" s="239"/>
      <c r="Z354" s="239"/>
      <c r="AA354" s="245"/>
      <c r="AT354" s="246" t="s">
        <v>168</v>
      </c>
      <c r="AU354" s="246" t="s">
        <v>114</v>
      </c>
      <c r="AV354" s="243" t="s">
        <v>175</v>
      </c>
      <c r="AW354" s="243" t="s">
        <v>33</v>
      </c>
      <c r="AX354" s="243" t="s">
        <v>75</v>
      </c>
      <c r="AY354" s="246" t="s">
        <v>160</v>
      </c>
    </row>
    <row r="355" spans="2:51" s="234" customFormat="1" ht="20.5" customHeight="1">
      <c r="B355" s="229"/>
      <c r="C355" s="400"/>
      <c r="D355" s="400"/>
      <c r="E355" s="401" t="s">
        <v>5</v>
      </c>
      <c r="F355" s="402" t="s">
        <v>170</v>
      </c>
      <c r="G355" s="403"/>
      <c r="H355" s="403"/>
      <c r="I355" s="403"/>
      <c r="J355" s="400"/>
      <c r="K355" s="404">
        <v>102.801</v>
      </c>
      <c r="L355" s="230"/>
      <c r="M355" s="230"/>
      <c r="N355" s="230"/>
      <c r="O355" s="230"/>
      <c r="P355" s="230"/>
      <c r="Q355" s="230"/>
      <c r="R355" s="233"/>
      <c r="T355" s="235"/>
      <c r="U355" s="230"/>
      <c r="V355" s="230"/>
      <c r="W355" s="230"/>
      <c r="X355" s="230"/>
      <c r="Y355" s="230"/>
      <c r="Z355" s="230"/>
      <c r="AA355" s="236"/>
      <c r="AT355" s="237" t="s">
        <v>168</v>
      </c>
      <c r="AU355" s="237" t="s">
        <v>114</v>
      </c>
      <c r="AV355" s="234" t="s">
        <v>165</v>
      </c>
      <c r="AW355" s="234" t="s">
        <v>33</v>
      </c>
      <c r="AX355" s="234" t="s">
        <v>83</v>
      </c>
      <c r="AY355" s="237" t="s">
        <v>160</v>
      </c>
    </row>
    <row r="356" spans="2:65" s="126" customFormat="1" ht="20.5" customHeight="1">
      <c r="B356" s="127"/>
      <c r="C356" s="412" t="s">
        <v>259</v>
      </c>
      <c r="D356" s="412" t="s">
        <v>237</v>
      </c>
      <c r="E356" s="413" t="s">
        <v>1576</v>
      </c>
      <c r="F356" s="414" t="s">
        <v>1577</v>
      </c>
      <c r="G356" s="414"/>
      <c r="H356" s="414"/>
      <c r="I356" s="414"/>
      <c r="J356" s="415" t="s">
        <v>240</v>
      </c>
      <c r="K356" s="416">
        <v>207.658</v>
      </c>
      <c r="L356" s="323">
        <v>0</v>
      </c>
      <c r="M356" s="323"/>
      <c r="N356" s="324">
        <f>ROUND(L356*K356,2)</f>
        <v>0</v>
      </c>
      <c r="O356" s="318"/>
      <c r="P356" s="318"/>
      <c r="Q356" s="318"/>
      <c r="R356" s="130"/>
      <c r="T356" s="207" t="s">
        <v>5</v>
      </c>
      <c r="U356" s="208" t="s">
        <v>40</v>
      </c>
      <c r="V356" s="128"/>
      <c r="W356" s="209">
        <f>V356*K356</f>
        <v>0</v>
      </c>
      <c r="X356" s="209">
        <v>1</v>
      </c>
      <c r="Y356" s="209">
        <f>X356*K356</f>
        <v>207.658</v>
      </c>
      <c r="Z356" s="209">
        <v>0</v>
      </c>
      <c r="AA356" s="210">
        <f>Z356*K356</f>
        <v>0</v>
      </c>
      <c r="AR356" s="117" t="s">
        <v>213</v>
      </c>
      <c r="AT356" s="117" t="s">
        <v>237</v>
      </c>
      <c r="AU356" s="117" t="s">
        <v>114</v>
      </c>
      <c r="AY356" s="117" t="s">
        <v>160</v>
      </c>
      <c r="BE356" s="174">
        <f>IF(U356="základní",N356,0)</f>
        <v>0</v>
      </c>
      <c r="BF356" s="174">
        <f>IF(U356="snížená",N356,0)</f>
        <v>0</v>
      </c>
      <c r="BG356" s="174">
        <f>IF(U356="zákl. přenesená",N356,0)</f>
        <v>0</v>
      </c>
      <c r="BH356" s="174">
        <f>IF(U356="sníž. přenesená",N356,0)</f>
        <v>0</v>
      </c>
      <c r="BI356" s="174">
        <f>IF(U356="nulová",N356,0)</f>
        <v>0</v>
      </c>
      <c r="BJ356" s="117" t="s">
        <v>83</v>
      </c>
      <c r="BK356" s="174">
        <f>ROUND(L356*K356,2)</f>
        <v>0</v>
      </c>
      <c r="BL356" s="117" t="s">
        <v>165</v>
      </c>
      <c r="BM356" s="117" t="s">
        <v>1578</v>
      </c>
    </row>
    <row r="357" spans="2:51" s="225" customFormat="1" ht="20.5" customHeight="1">
      <c r="B357" s="220"/>
      <c r="C357" s="395"/>
      <c r="D357" s="395"/>
      <c r="E357" s="396" t="s">
        <v>5</v>
      </c>
      <c r="F357" s="410" t="s">
        <v>1579</v>
      </c>
      <c r="G357" s="411"/>
      <c r="H357" s="411"/>
      <c r="I357" s="411"/>
      <c r="J357" s="395"/>
      <c r="K357" s="399">
        <v>207.658</v>
      </c>
      <c r="L357" s="221"/>
      <c r="M357" s="221"/>
      <c r="N357" s="221"/>
      <c r="O357" s="221"/>
      <c r="P357" s="221"/>
      <c r="Q357" s="221"/>
      <c r="R357" s="224"/>
      <c r="T357" s="226"/>
      <c r="U357" s="221"/>
      <c r="V357" s="221"/>
      <c r="W357" s="221"/>
      <c r="X357" s="221"/>
      <c r="Y357" s="221"/>
      <c r="Z357" s="221"/>
      <c r="AA357" s="227"/>
      <c r="AT357" s="228" t="s">
        <v>168</v>
      </c>
      <c r="AU357" s="228" t="s">
        <v>114</v>
      </c>
      <c r="AV357" s="225" t="s">
        <v>114</v>
      </c>
      <c r="AW357" s="225" t="s">
        <v>33</v>
      </c>
      <c r="AX357" s="225" t="s">
        <v>75</v>
      </c>
      <c r="AY357" s="228" t="s">
        <v>160</v>
      </c>
    </row>
    <row r="358" spans="2:51" s="234" customFormat="1" ht="20.5" customHeight="1">
      <c r="B358" s="229"/>
      <c r="C358" s="400"/>
      <c r="D358" s="400"/>
      <c r="E358" s="401" t="s">
        <v>5</v>
      </c>
      <c r="F358" s="402" t="s">
        <v>170</v>
      </c>
      <c r="G358" s="403"/>
      <c r="H358" s="403"/>
      <c r="I358" s="403"/>
      <c r="J358" s="400"/>
      <c r="K358" s="404">
        <v>207.658</v>
      </c>
      <c r="L358" s="230"/>
      <c r="M358" s="230"/>
      <c r="N358" s="230"/>
      <c r="O358" s="230"/>
      <c r="P358" s="230"/>
      <c r="Q358" s="230"/>
      <c r="R358" s="233"/>
      <c r="T358" s="235"/>
      <c r="U358" s="230"/>
      <c r="V358" s="230"/>
      <c r="W358" s="230"/>
      <c r="X358" s="230"/>
      <c r="Y358" s="230"/>
      <c r="Z358" s="230"/>
      <c r="AA358" s="236"/>
      <c r="AT358" s="237" t="s">
        <v>168</v>
      </c>
      <c r="AU358" s="237" t="s">
        <v>114</v>
      </c>
      <c r="AV358" s="234" t="s">
        <v>165</v>
      </c>
      <c r="AW358" s="234" t="s">
        <v>33</v>
      </c>
      <c r="AX358" s="234" t="s">
        <v>83</v>
      </c>
      <c r="AY358" s="237" t="s">
        <v>160</v>
      </c>
    </row>
    <row r="359" spans="2:63" s="195" customFormat="1" ht="22.35" customHeight="1">
      <c r="B359" s="191"/>
      <c r="C359" s="417"/>
      <c r="D359" s="418" t="s">
        <v>1465</v>
      </c>
      <c r="E359" s="418"/>
      <c r="F359" s="418"/>
      <c r="G359" s="418"/>
      <c r="H359" s="418"/>
      <c r="I359" s="418"/>
      <c r="J359" s="418"/>
      <c r="K359" s="418"/>
      <c r="L359" s="202"/>
      <c r="M359" s="202"/>
      <c r="N359" s="313">
        <f>BK359</f>
        <v>0</v>
      </c>
      <c r="O359" s="314"/>
      <c r="P359" s="314"/>
      <c r="Q359" s="314"/>
      <c r="R359" s="194"/>
      <c r="T359" s="196"/>
      <c r="U359" s="192"/>
      <c r="V359" s="192"/>
      <c r="W359" s="197">
        <f>SUM(W360:W366)</f>
        <v>0</v>
      </c>
      <c r="X359" s="192"/>
      <c r="Y359" s="197">
        <f>SUM(Y360:Y366)</f>
        <v>0</v>
      </c>
      <c r="Z359" s="192"/>
      <c r="AA359" s="198">
        <f>SUM(AA360:AA366)</f>
        <v>0</v>
      </c>
      <c r="AR359" s="199" t="s">
        <v>83</v>
      </c>
      <c r="AT359" s="200" t="s">
        <v>74</v>
      </c>
      <c r="AU359" s="200" t="s">
        <v>114</v>
      </c>
      <c r="AY359" s="199" t="s">
        <v>160</v>
      </c>
      <c r="BK359" s="201">
        <f>SUM(BK360:BK366)</f>
        <v>0</v>
      </c>
    </row>
    <row r="360" spans="2:65" s="126" customFormat="1" ht="28.95" customHeight="1">
      <c r="B360" s="127"/>
      <c r="C360" s="383" t="s">
        <v>265</v>
      </c>
      <c r="D360" s="383" t="s">
        <v>161</v>
      </c>
      <c r="E360" s="384" t="s">
        <v>882</v>
      </c>
      <c r="F360" s="385" t="s">
        <v>883</v>
      </c>
      <c r="G360" s="385"/>
      <c r="H360" s="385"/>
      <c r="I360" s="385"/>
      <c r="J360" s="386" t="s">
        <v>182</v>
      </c>
      <c r="K360" s="387">
        <v>16.8</v>
      </c>
      <c r="L360" s="317">
        <v>0</v>
      </c>
      <c r="M360" s="317"/>
      <c r="N360" s="318">
        <f>ROUND(L360*K360,2)</f>
        <v>0</v>
      </c>
      <c r="O360" s="318"/>
      <c r="P360" s="318"/>
      <c r="Q360" s="318"/>
      <c r="R360" s="130"/>
      <c r="T360" s="207" t="s">
        <v>5</v>
      </c>
      <c r="U360" s="208" t="s">
        <v>40</v>
      </c>
      <c r="V360" s="128"/>
      <c r="W360" s="209">
        <f>V360*K360</f>
        <v>0</v>
      </c>
      <c r="X360" s="209">
        <v>0</v>
      </c>
      <c r="Y360" s="209">
        <f>X360*K360</f>
        <v>0</v>
      </c>
      <c r="Z360" s="209">
        <v>0</v>
      </c>
      <c r="AA360" s="210">
        <f>Z360*K360</f>
        <v>0</v>
      </c>
      <c r="AR360" s="117" t="s">
        <v>165</v>
      </c>
      <c r="AT360" s="117" t="s">
        <v>161</v>
      </c>
      <c r="AU360" s="117" t="s">
        <v>175</v>
      </c>
      <c r="AY360" s="117" t="s">
        <v>160</v>
      </c>
      <c r="BE360" s="174">
        <f>IF(U360="základní",N360,0)</f>
        <v>0</v>
      </c>
      <c r="BF360" s="174">
        <f>IF(U360="snížená",N360,0)</f>
        <v>0</v>
      </c>
      <c r="BG360" s="174">
        <f>IF(U360="zákl. přenesená",N360,0)</f>
        <v>0</v>
      </c>
      <c r="BH360" s="174">
        <f>IF(U360="sníž. přenesená",N360,0)</f>
        <v>0</v>
      </c>
      <c r="BI360" s="174">
        <f>IF(U360="nulová",N360,0)</f>
        <v>0</v>
      </c>
      <c r="BJ360" s="117" t="s">
        <v>83</v>
      </c>
      <c r="BK360" s="174">
        <f>ROUND(L360*K360,2)</f>
        <v>0</v>
      </c>
      <c r="BL360" s="117" t="s">
        <v>165</v>
      </c>
      <c r="BM360" s="117" t="s">
        <v>1580</v>
      </c>
    </row>
    <row r="361" spans="2:51" s="216" customFormat="1" ht="20.5" customHeight="1">
      <c r="B361" s="211"/>
      <c r="C361" s="388"/>
      <c r="D361" s="388"/>
      <c r="E361" s="389" t="s">
        <v>5</v>
      </c>
      <c r="F361" s="390" t="s">
        <v>1581</v>
      </c>
      <c r="G361" s="391"/>
      <c r="H361" s="391"/>
      <c r="I361" s="391"/>
      <c r="J361" s="388"/>
      <c r="K361" s="392" t="s">
        <v>5</v>
      </c>
      <c r="L361" s="212"/>
      <c r="M361" s="212"/>
      <c r="N361" s="212"/>
      <c r="O361" s="212"/>
      <c r="P361" s="212"/>
      <c r="Q361" s="212"/>
      <c r="R361" s="215"/>
      <c r="T361" s="217"/>
      <c r="U361" s="212"/>
      <c r="V361" s="212"/>
      <c r="W361" s="212"/>
      <c r="X361" s="212"/>
      <c r="Y361" s="212"/>
      <c r="Z361" s="212"/>
      <c r="AA361" s="218"/>
      <c r="AT361" s="219" t="s">
        <v>168</v>
      </c>
      <c r="AU361" s="219" t="s">
        <v>175</v>
      </c>
      <c r="AV361" s="216" t="s">
        <v>83</v>
      </c>
      <c r="AW361" s="216" t="s">
        <v>33</v>
      </c>
      <c r="AX361" s="216" t="s">
        <v>75</v>
      </c>
      <c r="AY361" s="219" t="s">
        <v>160</v>
      </c>
    </row>
    <row r="362" spans="2:51" s="216" customFormat="1" ht="20.5" customHeight="1">
      <c r="B362" s="211"/>
      <c r="C362" s="388"/>
      <c r="D362" s="388"/>
      <c r="E362" s="389" t="s">
        <v>5</v>
      </c>
      <c r="F362" s="393" t="s">
        <v>886</v>
      </c>
      <c r="G362" s="394"/>
      <c r="H362" s="394"/>
      <c r="I362" s="394"/>
      <c r="J362" s="388"/>
      <c r="K362" s="392" t="s">
        <v>5</v>
      </c>
      <c r="L362" s="212"/>
      <c r="M362" s="212"/>
      <c r="N362" s="212"/>
      <c r="O362" s="212"/>
      <c r="P362" s="212"/>
      <c r="Q362" s="212"/>
      <c r="R362" s="215"/>
      <c r="T362" s="217"/>
      <c r="U362" s="212"/>
      <c r="V362" s="212"/>
      <c r="W362" s="212"/>
      <c r="X362" s="212"/>
      <c r="Y362" s="212"/>
      <c r="Z362" s="212"/>
      <c r="AA362" s="218"/>
      <c r="AT362" s="219" t="s">
        <v>168</v>
      </c>
      <c r="AU362" s="219" t="s">
        <v>175</v>
      </c>
      <c r="AV362" s="216" t="s">
        <v>83</v>
      </c>
      <c r="AW362" s="216" t="s">
        <v>33</v>
      </c>
      <c r="AX362" s="216" t="s">
        <v>75</v>
      </c>
      <c r="AY362" s="219" t="s">
        <v>160</v>
      </c>
    </row>
    <row r="363" spans="2:51" s="225" customFormat="1" ht="20.5" customHeight="1">
      <c r="B363" s="220"/>
      <c r="C363" s="395"/>
      <c r="D363" s="395"/>
      <c r="E363" s="396" t="s">
        <v>5</v>
      </c>
      <c r="F363" s="397" t="s">
        <v>1582</v>
      </c>
      <c r="G363" s="398"/>
      <c r="H363" s="398"/>
      <c r="I363" s="398"/>
      <c r="J363" s="395"/>
      <c r="K363" s="399">
        <v>12.6</v>
      </c>
      <c r="L363" s="221"/>
      <c r="M363" s="221"/>
      <c r="N363" s="221"/>
      <c r="O363" s="221"/>
      <c r="P363" s="221"/>
      <c r="Q363" s="221"/>
      <c r="R363" s="224"/>
      <c r="T363" s="226"/>
      <c r="U363" s="221"/>
      <c r="V363" s="221"/>
      <c r="W363" s="221"/>
      <c r="X363" s="221"/>
      <c r="Y363" s="221"/>
      <c r="Z363" s="221"/>
      <c r="AA363" s="227"/>
      <c r="AT363" s="228" t="s">
        <v>168</v>
      </c>
      <c r="AU363" s="228" t="s">
        <v>175</v>
      </c>
      <c r="AV363" s="225" t="s">
        <v>114</v>
      </c>
      <c r="AW363" s="225" t="s">
        <v>33</v>
      </c>
      <c r="AX363" s="225" t="s">
        <v>75</v>
      </c>
      <c r="AY363" s="228" t="s">
        <v>160</v>
      </c>
    </row>
    <row r="364" spans="2:51" s="216" customFormat="1" ht="20.5" customHeight="1">
      <c r="B364" s="211"/>
      <c r="C364" s="388"/>
      <c r="D364" s="388"/>
      <c r="E364" s="389" t="s">
        <v>5</v>
      </c>
      <c r="F364" s="393" t="s">
        <v>1583</v>
      </c>
      <c r="G364" s="394"/>
      <c r="H364" s="394"/>
      <c r="I364" s="394"/>
      <c r="J364" s="388"/>
      <c r="K364" s="392" t="s">
        <v>5</v>
      </c>
      <c r="L364" s="212"/>
      <c r="M364" s="212"/>
      <c r="N364" s="212"/>
      <c r="O364" s="212"/>
      <c r="P364" s="212"/>
      <c r="Q364" s="212"/>
      <c r="R364" s="215"/>
      <c r="T364" s="217"/>
      <c r="U364" s="212"/>
      <c r="V364" s="212"/>
      <c r="W364" s="212"/>
      <c r="X364" s="212"/>
      <c r="Y364" s="212"/>
      <c r="Z364" s="212"/>
      <c r="AA364" s="218"/>
      <c r="AT364" s="219" t="s">
        <v>168</v>
      </c>
      <c r="AU364" s="219" t="s">
        <v>175</v>
      </c>
      <c r="AV364" s="216" t="s">
        <v>83</v>
      </c>
      <c r="AW364" s="216" t="s">
        <v>33</v>
      </c>
      <c r="AX364" s="216" t="s">
        <v>75</v>
      </c>
      <c r="AY364" s="219" t="s">
        <v>160</v>
      </c>
    </row>
    <row r="365" spans="2:51" s="225" customFormat="1" ht="20.5" customHeight="1">
      <c r="B365" s="220"/>
      <c r="C365" s="395"/>
      <c r="D365" s="395"/>
      <c r="E365" s="396" t="s">
        <v>5</v>
      </c>
      <c r="F365" s="397" t="s">
        <v>1584</v>
      </c>
      <c r="G365" s="398"/>
      <c r="H365" s="398"/>
      <c r="I365" s="398"/>
      <c r="J365" s="395"/>
      <c r="K365" s="399">
        <v>4.2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175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34" customFormat="1" ht="20.5" customHeight="1">
      <c r="B366" s="229"/>
      <c r="C366" s="400"/>
      <c r="D366" s="400"/>
      <c r="E366" s="401" t="s">
        <v>5</v>
      </c>
      <c r="F366" s="402" t="s">
        <v>170</v>
      </c>
      <c r="G366" s="403"/>
      <c r="H366" s="403"/>
      <c r="I366" s="403"/>
      <c r="J366" s="400"/>
      <c r="K366" s="404">
        <v>16.8</v>
      </c>
      <c r="L366" s="230"/>
      <c r="M366" s="230"/>
      <c r="N366" s="230"/>
      <c r="O366" s="230"/>
      <c r="P366" s="230"/>
      <c r="Q366" s="230"/>
      <c r="R366" s="233"/>
      <c r="T366" s="235"/>
      <c r="U366" s="230"/>
      <c r="V366" s="230"/>
      <c r="W366" s="230"/>
      <c r="X366" s="230"/>
      <c r="Y366" s="230"/>
      <c r="Z366" s="230"/>
      <c r="AA366" s="236"/>
      <c r="AT366" s="237" t="s">
        <v>168</v>
      </c>
      <c r="AU366" s="237" t="s">
        <v>175</v>
      </c>
      <c r="AV366" s="234" t="s">
        <v>165</v>
      </c>
      <c r="AW366" s="234" t="s">
        <v>33</v>
      </c>
      <c r="AX366" s="234" t="s">
        <v>83</v>
      </c>
      <c r="AY366" s="237" t="s">
        <v>160</v>
      </c>
    </row>
    <row r="367" spans="2:63" s="195" customFormat="1" ht="29.85" customHeight="1">
      <c r="B367" s="191"/>
      <c r="C367" s="417"/>
      <c r="D367" s="418" t="s">
        <v>128</v>
      </c>
      <c r="E367" s="418"/>
      <c r="F367" s="418"/>
      <c r="G367" s="418"/>
      <c r="H367" s="418"/>
      <c r="I367" s="418"/>
      <c r="J367" s="418"/>
      <c r="K367" s="418"/>
      <c r="L367" s="202"/>
      <c r="M367" s="202"/>
      <c r="N367" s="313">
        <f>BK367</f>
        <v>0</v>
      </c>
      <c r="O367" s="314"/>
      <c r="P367" s="314"/>
      <c r="Q367" s="314"/>
      <c r="R367" s="194"/>
      <c r="T367" s="196"/>
      <c r="U367" s="192"/>
      <c r="V367" s="192"/>
      <c r="W367" s="197">
        <f>SUM(W368:W417)</f>
        <v>0</v>
      </c>
      <c r="X367" s="192"/>
      <c r="Y367" s="197">
        <f>SUM(Y368:Y417)</f>
        <v>0</v>
      </c>
      <c r="Z367" s="192"/>
      <c r="AA367" s="198">
        <f>SUM(AA368:AA417)</f>
        <v>0</v>
      </c>
      <c r="AR367" s="199" t="s">
        <v>83</v>
      </c>
      <c r="AT367" s="200" t="s">
        <v>74</v>
      </c>
      <c r="AU367" s="200" t="s">
        <v>83</v>
      </c>
      <c r="AY367" s="199" t="s">
        <v>160</v>
      </c>
      <c r="BK367" s="201">
        <f>SUM(BK368:BK417)</f>
        <v>0</v>
      </c>
    </row>
    <row r="368" spans="2:65" s="126" customFormat="1" ht="40.15" customHeight="1">
      <c r="B368" s="127"/>
      <c r="C368" s="383" t="s">
        <v>270</v>
      </c>
      <c r="D368" s="383" t="s">
        <v>161</v>
      </c>
      <c r="E368" s="384" t="s">
        <v>290</v>
      </c>
      <c r="F368" s="385" t="s">
        <v>291</v>
      </c>
      <c r="G368" s="385"/>
      <c r="H368" s="385"/>
      <c r="I368" s="385"/>
      <c r="J368" s="386" t="s">
        <v>164</v>
      </c>
      <c r="K368" s="387">
        <v>321.12</v>
      </c>
      <c r="L368" s="317">
        <v>0</v>
      </c>
      <c r="M368" s="317"/>
      <c r="N368" s="318">
        <f>ROUND(L368*K368,2)</f>
        <v>0</v>
      </c>
      <c r="O368" s="318"/>
      <c r="P368" s="318"/>
      <c r="Q368" s="318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</v>
      </c>
      <c r="Y368" s="209">
        <f>X368*K368</f>
        <v>0</v>
      </c>
      <c r="Z368" s="209">
        <v>0</v>
      </c>
      <c r="AA368" s="210">
        <f>Z368*K368</f>
        <v>0</v>
      </c>
      <c r="AR368" s="117" t="s">
        <v>165</v>
      </c>
      <c r="AT368" s="117" t="s">
        <v>161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1585</v>
      </c>
    </row>
    <row r="369" spans="2:51" s="216" customFormat="1" ht="20.5" customHeight="1">
      <c r="B369" s="211"/>
      <c r="C369" s="388"/>
      <c r="D369" s="388"/>
      <c r="E369" s="389" t="s">
        <v>5</v>
      </c>
      <c r="F369" s="390" t="s">
        <v>1503</v>
      </c>
      <c r="G369" s="391"/>
      <c r="H369" s="391"/>
      <c r="I369" s="391"/>
      <c r="J369" s="388"/>
      <c r="K369" s="392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25" customFormat="1" ht="20.5" customHeight="1">
      <c r="B370" s="220"/>
      <c r="C370" s="395"/>
      <c r="D370" s="395"/>
      <c r="E370" s="396" t="s">
        <v>5</v>
      </c>
      <c r="F370" s="397" t="s">
        <v>1586</v>
      </c>
      <c r="G370" s="398"/>
      <c r="H370" s="398"/>
      <c r="I370" s="398"/>
      <c r="J370" s="395"/>
      <c r="K370" s="399">
        <v>130.4</v>
      </c>
      <c r="L370" s="221"/>
      <c r="M370" s="221"/>
      <c r="N370" s="221"/>
      <c r="O370" s="221"/>
      <c r="P370" s="221"/>
      <c r="Q370" s="221"/>
      <c r="R370" s="224"/>
      <c r="T370" s="226"/>
      <c r="U370" s="221"/>
      <c r="V370" s="221"/>
      <c r="W370" s="221"/>
      <c r="X370" s="221"/>
      <c r="Y370" s="221"/>
      <c r="Z370" s="221"/>
      <c r="AA370" s="227"/>
      <c r="AT370" s="228" t="s">
        <v>168</v>
      </c>
      <c r="AU370" s="228" t="s">
        <v>114</v>
      </c>
      <c r="AV370" s="225" t="s">
        <v>114</v>
      </c>
      <c r="AW370" s="225" t="s">
        <v>33</v>
      </c>
      <c r="AX370" s="225" t="s">
        <v>75</v>
      </c>
      <c r="AY370" s="228" t="s">
        <v>160</v>
      </c>
    </row>
    <row r="371" spans="2:51" s="216" customFormat="1" ht="20.5" customHeight="1">
      <c r="B371" s="211"/>
      <c r="C371" s="388"/>
      <c r="D371" s="388"/>
      <c r="E371" s="389" t="s">
        <v>5</v>
      </c>
      <c r="F371" s="393" t="s">
        <v>1505</v>
      </c>
      <c r="G371" s="394"/>
      <c r="H371" s="394"/>
      <c r="I371" s="394"/>
      <c r="J371" s="388"/>
      <c r="K371" s="392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395"/>
      <c r="D372" s="395"/>
      <c r="E372" s="396" t="s">
        <v>5</v>
      </c>
      <c r="F372" s="397" t="s">
        <v>1587</v>
      </c>
      <c r="G372" s="398"/>
      <c r="H372" s="398"/>
      <c r="I372" s="398"/>
      <c r="J372" s="395"/>
      <c r="K372" s="399">
        <v>41.6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16" customFormat="1" ht="20.5" customHeight="1">
      <c r="B373" s="211"/>
      <c r="C373" s="388"/>
      <c r="D373" s="388"/>
      <c r="E373" s="389" t="s">
        <v>5</v>
      </c>
      <c r="F373" s="393" t="s">
        <v>1507</v>
      </c>
      <c r="G373" s="394"/>
      <c r="H373" s="394"/>
      <c r="I373" s="394"/>
      <c r="J373" s="388"/>
      <c r="K373" s="392" t="s">
        <v>5</v>
      </c>
      <c r="L373" s="212"/>
      <c r="M373" s="212"/>
      <c r="N373" s="212"/>
      <c r="O373" s="212"/>
      <c r="P373" s="212"/>
      <c r="Q373" s="212"/>
      <c r="R373" s="215"/>
      <c r="T373" s="217"/>
      <c r="U373" s="212"/>
      <c r="V373" s="212"/>
      <c r="W373" s="212"/>
      <c r="X373" s="212"/>
      <c r="Y373" s="212"/>
      <c r="Z373" s="212"/>
      <c r="AA373" s="218"/>
      <c r="AT373" s="219" t="s">
        <v>168</v>
      </c>
      <c r="AU373" s="219" t="s">
        <v>114</v>
      </c>
      <c r="AV373" s="216" t="s">
        <v>83</v>
      </c>
      <c r="AW373" s="216" t="s">
        <v>33</v>
      </c>
      <c r="AX373" s="216" t="s">
        <v>75</v>
      </c>
      <c r="AY373" s="219" t="s">
        <v>160</v>
      </c>
    </row>
    <row r="374" spans="2:51" s="225" customFormat="1" ht="20.5" customHeight="1">
      <c r="B374" s="220"/>
      <c r="C374" s="395"/>
      <c r="D374" s="395"/>
      <c r="E374" s="396" t="s">
        <v>5</v>
      </c>
      <c r="F374" s="397" t="s">
        <v>1588</v>
      </c>
      <c r="G374" s="398"/>
      <c r="H374" s="398"/>
      <c r="I374" s="398"/>
      <c r="J374" s="395"/>
      <c r="K374" s="399">
        <v>50.4</v>
      </c>
      <c r="L374" s="221"/>
      <c r="M374" s="221"/>
      <c r="N374" s="221"/>
      <c r="O374" s="221"/>
      <c r="P374" s="221"/>
      <c r="Q374" s="221"/>
      <c r="R374" s="224"/>
      <c r="T374" s="226"/>
      <c r="U374" s="221"/>
      <c r="V374" s="221"/>
      <c r="W374" s="221"/>
      <c r="X374" s="221"/>
      <c r="Y374" s="221"/>
      <c r="Z374" s="221"/>
      <c r="AA374" s="227"/>
      <c r="AT374" s="228" t="s">
        <v>168</v>
      </c>
      <c r="AU374" s="228" t="s">
        <v>114</v>
      </c>
      <c r="AV374" s="225" t="s">
        <v>114</v>
      </c>
      <c r="AW374" s="225" t="s">
        <v>33</v>
      </c>
      <c r="AX374" s="225" t="s">
        <v>75</v>
      </c>
      <c r="AY374" s="228" t="s">
        <v>160</v>
      </c>
    </row>
    <row r="375" spans="2:51" s="243" customFormat="1" ht="20.5" customHeight="1">
      <c r="B375" s="238"/>
      <c r="C375" s="405"/>
      <c r="D375" s="405"/>
      <c r="E375" s="406" t="s">
        <v>5</v>
      </c>
      <c r="F375" s="407" t="s">
        <v>197</v>
      </c>
      <c r="G375" s="408"/>
      <c r="H375" s="408"/>
      <c r="I375" s="408"/>
      <c r="J375" s="405"/>
      <c r="K375" s="409">
        <v>222.4</v>
      </c>
      <c r="L375" s="239"/>
      <c r="M375" s="239"/>
      <c r="N375" s="239"/>
      <c r="O375" s="239"/>
      <c r="P375" s="239"/>
      <c r="Q375" s="239"/>
      <c r="R375" s="242"/>
      <c r="T375" s="244"/>
      <c r="U375" s="239"/>
      <c r="V375" s="239"/>
      <c r="W375" s="239"/>
      <c r="X375" s="239"/>
      <c r="Y375" s="239"/>
      <c r="Z375" s="239"/>
      <c r="AA375" s="245"/>
      <c r="AT375" s="246" t="s">
        <v>168</v>
      </c>
      <c r="AU375" s="246" t="s">
        <v>114</v>
      </c>
      <c r="AV375" s="243" t="s">
        <v>175</v>
      </c>
      <c r="AW375" s="243" t="s">
        <v>33</v>
      </c>
      <c r="AX375" s="243" t="s">
        <v>75</v>
      </c>
      <c r="AY375" s="246" t="s">
        <v>160</v>
      </c>
    </row>
    <row r="376" spans="2:51" s="216" customFormat="1" ht="20.5" customHeight="1">
      <c r="B376" s="211"/>
      <c r="C376" s="388"/>
      <c r="D376" s="388"/>
      <c r="E376" s="389" t="s">
        <v>5</v>
      </c>
      <c r="F376" s="393" t="s">
        <v>1483</v>
      </c>
      <c r="G376" s="394"/>
      <c r="H376" s="394"/>
      <c r="I376" s="394"/>
      <c r="J376" s="388"/>
      <c r="K376" s="392" t="s">
        <v>5</v>
      </c>
      <c r="L376" s="212"/>
      <c r="M376" s="212"/>
      <c r="N376" s="212"/>
      <c r="O376" s="212"/>
      <c r="P376" s="212"/>
      <c r="Q376" s="212"/>
      <c r="R376" s="215"/>
      <c r="T376" s="217"/>
      <c r="U376" s="212"/>
      <c r="V376" s="212"/>
      <c r="W376" s="212"/>
      <c r="X376" s="212"/>
      <c r="Y376" s="212"/>
      <c r="Z376" s="212"/>
      <c r="AA376" s="218"/>
      <c r="AT376" s="219" t="s">
        <v>168</v>
      </c>
      <c r="AU376" s="219" t="s">
        <v>114</v>
      </c>
      <c r="AV376" s="216" t="s">
        <v>83</v>
      </c>
      <c r="AW376" s="216" t="s">
        <v>33</v>
      </c>
      <c r="AX376" s="216" t="s">
        <v>75</v>
      </c>
      <c r="AY376" s="219" t="s">
        <v>160</v>
      </c>
    </row>
    <row r="377" spans="2:51" s="216" customFormat="1" ht="20.5" customHeight="1">
      <c r="B377" s="211"/>
      <c r="C377" s="388"/>
      <c r="D377" s="388"/>
      <c r="E377" s="389" t="s">
        <v>5</v>
      </c>
      <c r="F377" s="393" t="s">
        <v>1119</v>
      </c>
      <c r="G377" s="394"/>
      <c r="H377" s="394"/>
      <c r="I377" s="394"/>
      <c r="J377" s="388"/>
      <c r="K377" s="392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395"/>
      <c r="D378" s="395"/>
      <c r="E378" s="396" t="s">
        <v>5</v>
      </c>
      <c r="F378" s="397" t="s">
        <v>1589</v>
      </c>
      <c r="G378" s="398"/>
      <c r="H378" s="398"/>
      <c r="I378" s="398"/>
      <c r="J378" s="395"/>
      <c r="K378" s="399">
        <v>5.4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16" customFormat="1" ht="20.5" customHeight="1">
      <c r="B379" s="211"/>
      <c r="C379" s="388"/>
      <c r="D379" s="388"/>
      <c r="E379" s="389" t="s">
        <v>5</v>
      </c>
      <c r="F379" s="393" t="s">
        <v>1121</v>
      </c>
      <c r="G379" s="394"/>
      <c r="H379" s="394"/>
      <c r="I379" s="394"/>
      <c r="J379" s="388"/>
      <c r="K379" s="392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395"/>
      <c r="D380" s="395"/>
      <c r="E380" s="396" t="s">
        <v>5</v>
      </c>
      <c r="F380" s="397" t="s">
        <v>1589</v>
      </c>
      <c r="G380" s="398"/>
      <c r="H380" s="398"/>
      <c r="I380" s="398"/>
      <c r="J380" s="395"/>
      <c r="K380" s="399">
        <v>5.4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16" customFormat="1" ht="20.5" customHeight="1">
      <c r="B381" s="211"/>
      <c r="C381" s="388"/>
      <c r="D381" s="388"/>
      <c r="E381" s="389" t="s">
        <v>5</v>
      </c>
      <c r="F381" s="393" t="s">
        <v>1123</v>
      </c>
      <c r="G381" s="394"/>
      <c r="H381" s="394"/>
      <c r="I381" s="394"/>
      <c r="J381" s="388"/>
      <c r="K381" s="392" t="s">
        <v>5</v>
      </c>
      <c r="L381" s="212"/>
      <c r="M381" s="212"/>
      <c r="N381" s="212"/>
      <c r="O381" s="212"/>
      <c r="P381" s="212"/>
      <c r="Q381" s="212"/>
      <c r="R381" s="215"/>
      <c r="T381" s="217"/>
      <c r="U381" s="212"/>
      <c r="V381" s="212"/>
      <c r="W381" s="212"/>
      <c r="X381" s="212"/>
      <c r="Y381" s="212"/>
      <c r="Z381" s="212"/>
      <c r="AA381" s="218"/>
      <c r="AT381" s="219" t="s">
        <v>168</v>
      </c>
      <c r="AU381" s="219" t="s">
        <v>114</v>
      </c>
      <c r="AV381" s="216" t="s">
        <v>83</v>
      </c>
      <c r="AW381" s="216" t="s">
        <v>33</v>
      </c>
      <c r="AX381" s="216" t="s">
        <v>75</v>
      </c>
      <c r="AY381" s="219" t="s">
        <v>160</v>
      </c>
    </row>
    <row r="382" spans="2:51" s="225" customFormat="1" ht="20.5" customHeight="1">
      <c r="B382" s="220"/>
      <c r="C382" s="395"/>
      <c r="D382" s="395"/>
      <c r="E382" s="396" t="s">
        <v>5</v>
      </c>
      <c r="F382" s="397" t="s">
        <v>1589</v>
      </c>
      <c r="G382" s="398"/>
      <c r="H382" s="398"/>
      <c r="I382" s="398"/>
      <c r="J382" s="395"/>
      <c r="K382" s="399">
        <v>5.4</v>
      </c>
      <c r="L382" s="221"/>
      <c r="M382" s="221"/>
      <c r="N382" s="221"/>
      <c r="O382" s="221"/>
      <c r="P382" s="221"/>
      <c r="Q382" s="221"/>
      <c r="R382" s="224"/>
      <c r="T382" s="226"/>
      <c r="U382" s="221"/>
      <c r="V382" s="221"/>
      <c r="W382" s="221"/>
      <c r="X382" s="221"/>
      <c r="Y382" s="221"/>
      <c r="Z382" s="221"/>
      <c r="AA382" s="227"/>
      <c r="AT382" s="228" t="s">
        <v>168</v>
      </c>
      <c r="AU382" s="228" t="s">
        <v>114</v>
      </c>
      <c r="AV382" s="225" t="s">
        <v>114</v>
      </c>
      <c r="AW382" s="225" t="s">
        <v>33</v>
      </c>
      <c r="AX382" s="225" t="s">
        <v>75</v>
      </c>
      <c r="AY382" s="228" t="s">
        <v>160</v>
      </c>
    </row>
    <row r="383" spans="2:51" s="216" customFormat="1" ht="20.5" customHeight="1">
      <c r="B383" s="211"/>
      <c r="C383" s="388"/>
      <c r="D383" s="388"/>
      <c r="E383" s="389" t="s">
        <v>5</v>
      </c>
      <c r="F383" s="393" t="s">
        <v>1125</v>
      </c>
      <c r="G383" s="394"/>
      <c r="H383" s="394"/>
      <c r="I383" s="394"/>
      <c r="J383" s="388"/>
      <c r="K383" s="392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395"/>
      <c r="D384" s="395"/>
      <c r="E384" s="396" t="s">
        <v>5</v>
      </c>
      <c r="F384" s="397" t="s">
        <v>1589</v>
      </c>
      <c r="G384" s="398"/>
      <c r="H384" s="398"/>
      <c r="I384" s="398"/>
      <c r="J384" s="395"/>
      <c r="K384" s="399">
        <v>5.4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388"/>
      <c r="D385" s="388"/>
      <c r="E385" s="389" t="s">
        <v>5</v>
      </c>
      <c r="F385" s="393" t="s">
        <v>1127</v>
      </c>
      <c r="G385" s="394"/>
      <c r="H385" s="394"/>
      <c r="I385" s="394"/>
      <c r="J385" s="388"/>
      <c r="K385" s="392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395"/>
      <c r="D386" s="395"/>
      <c r="E386" s="396" t="s">
        <v>5</v>
      </c>
      <c r="F386" s="397" t="s">
        <v>1589</v>
      </c>
      <c r="G386" s="398"/>
      <c r="H386" s="398"/>
      <c r="I386" s="398"/>
      <c r="J386" s="395"/>
      <c r="K386" s="399">
        <v>5.4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16" customFormat="1" ht="20.5" customHeight="1">
      <c r="B387" s="211"/>
      <c r="C387" s="388"/>
      <c r="D387" s="388"/>
      <c r="E387" s="389" t="s">
        <v>5</v>
      </c>
      <c r="F387" s="393" t="s">
        <v>1129</v>
      </c>
      <c r="G387" s="394"/>
      <c r="H387" s="394"/>
      <c r="I387" s="394"/>
      <c r="J387" s="388"/>
      <c r="K387" s="392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395"/>
      <c r="D388" s="395"/>
      <c r="E388" s="396" t="s">
        <v>5</v>
      </c>
      <c r="F388" s="397" t="s">
        <v>1589</v>
      </c>
      <c r="G388" s="398"/>
      <c r="H388" s="398"/>
      <c r="I388" s="398"/>
      <c r="J388" s="395"/>
      <c r="K388" s="399">
        <v>5.4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16" customFormat="1" ht="20.5" customHeight="1">
      <c r="B389" s="211"/>
      <c r="C389" s="388"/>
      <c r="D389" s="388"/>
      <c r="E389" s="389" t="s">
        <v>5</v>
      </c>
      <c r="F389" s="393" t="s">
        <v>1131</v>
      </c>
      <c r="G389" s="394"/>
      <c r="H389" s="394"/>
      <c r="I389" s="394"/>
      <c r="J389" s="388"/>
      <c r="K389" s="392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395"/>
      <c r="D390" s="395"/>
      <c r="E390" s="396" t="s">
        <v>5</v>
      </c>
      <c r="F390" s="397" t="s">
        <v>1589</v>
      </c>
      <c r="G390" s="398"/>
      <c r="H390" s="398"/>
      <c r="I390" s="398"/>
      <c r="J390" s="395"/>
      <c r="K390" s="399">
        <v>5.4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388"/>
      <c r="D391" s="388"/>
      <c r="E391" s="389" t="s">
        <v>5</v>
      </c>
      <c r="F391" s="393" t="s">
        <v>1485</v>
      </c>
      <c r="G391" s="394"/>
      <c r="H391" s="394"/>
      <c r="I391" s="394"/>
      <c r="J391" s="388"/>
      <c r="K391" s="392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395"/>
      <c r="D392" s="395"/>
      <c r="E392" s="396" t="s">
        <v>5</v>
      </c>
      <c r="F392" s="397" t="s">
        <v>1590</v>
      </c>
      <c r="G392" s="398"/>
      <c r="H392" s="398"/>
      <c r="I392" s="398"/>
      <c r="J392" s="395"/>
      <c r="K392" s="399">
        <v>8.8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388"/>
      <c r="D393" s="388"/>
      <c r="E393" s="389" t="s">
        <v>5</v>
      </c>
      <c r="F393" s="393" t="s">
        <v>1133</v>
      </c>
      <c r="G393" s="394"/>
      <c r="H393" s="394"/>
      <c r="I393" s="394"/>
      <c r="J393" s="388"/>
      <c r="K393" s="392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395"/>
      <c r="D394" s="395"/>
      <c r="E394" s="396" t="s">
        <v>5</v>
      </c>
      <c r="F394" s="397" t="s">
        <v>1589</v>
      </c>
      <c r="G394" s="398"/>
      <c r="H394" s="398"/>
      <c r="I394" s="398"/>
      <c r="J394" s="395"/>
      <c r="K394" s="399">
        <v>5.4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388"/>
      <c r="D395" s="388"/>
      <c r="E395" s="389" t="s">
        <v>5</v>
      </c>
      <c r="F395" s="393" t="s">
        <v>1487</v>
      </c>
      <c r="G395" s="394"/>
      <c r="H395" s="394"/>
      <c r="I395" s="394"/>
      <c r="J395" s="388"/>
      <c r="K395" s="392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395"/>
      <c r="D396" s="395"/>
      <c r="E396" s="396" t="s">
        <v>5</v>
      </c>
      <c r="F396" s="397" t="s">
        <v>1591</v>
      </c>
      <c r="G396" s="398"/>
      <c r="H396" s="398"/>
      <c r="I396" s="398"/>
      <c r="J396" s="395"/>
      <c r="K396" s="399">
        <v>2.32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0.5" customHeight="1">
      <c r="B397" s="211"/>
      <c r="C397" s="388"/>
      <c r="D397" s="388"/>
      <c r="E397" s="389" t="s">
        <v>5</v>
      </c>
      <c r="F397" s="393" t="s">
        <v>1489</v>
      </c>
      <c r="G397" s="394"/>
      <c r="H397" s="394"/>
      <c r="I397" s="394"/>
      <c r="J397" s="388"/>
      <c r="K397" s="392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25" customFormat="1" ht="20.5" customHeight="1">
      <c r="B398" s="220"/>
      <c r="C398" s="395"/>
      <c r="D398" s="395"/>
      <c r="E398" s="396" t="s">
        <v>5</v>
      </c>
      <c r="F398" s="397" t="s">
        <v>1592</v>
      </c>
      <c r="G398" s="398"/>
      <c r="H398" s="398"/>
      <c r="I398" s="398"/>
      <c r="J398" s="395"/>
      <c r="K398" s="399">
        <v>4.48</v>
      </c>
      <c r="L398" s="221"/>
      <c r="M398" s="221"/>
      <c r="N398" s="221"/>
      <c r="O398" s="221"/>
      <c r="P398" s="221"/>
      <c r="Q398" s="221"/>
      <c r="R398" s="224"/>
      <c r="T398" s="226"/>
      <c r="U398" s="221"/>
      <c r="V398" s="221"/>
      <c r="W398" s="221"/>
      <c r="X398" s="221"/>
      <c r="Y398" s="221"/>
      <c r="Z398" s="221"/>
      <c r="AA398" s="227"/>
      <c r="AT398" s="228" t="s">
        <v>168</v>
      </c>
      <c r="AU398" s="228" t="s">
        <v>114</v>
      </c>
      <c r="AV398" s="225" t="s">
        <v>114</v>
      </c>
      <c r="AW398" s="225" t="s">
        <v>33</v>
      </c>
      <c r="AX398" s="225" t="s">
        <v>75</v>
      </c>
      <c r="AY398" s="228" t="s">
        <v>160</v>
      </c>
    </row>
    <row r="399" spans="2:51" s="216" customFormat="1" ht="20.5" customHeight="1">
      <c r="B399" s="211"/>
      <c r="C399" s="388"/>
      <c r="D399" s="388"/>
      <c r="E399" s="389" t="s">
        <v>5</v>
      </c>
      <c r="F399" s="393" t="s">
        <v>1491</v>
      </c>
      <c r="G399" s="394"/>
      <c r="H399" s="394"/>
      <c r="I399" s="394"/>
      <c r="J399" s="388"/>
      <c r="K399" s="392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395"/>
      <c r="D400" s="395"/>
      <c r="E400" s="396" t="s">
        <v>5</v>
      </c>
      <c r="F400" s="397" t="s">
        <v>1592</v>
      </c>
      <c r="G400" s="398"/>
      <c r="H400" s="398"/>
      <c r="I400" s="398"/>
      <c r="J400" s="395"/>
      <c r="K400" s="399">
        <v>4.48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388"/>
      <c r="D401" s="388"/>
      <c r="E401" s="389" t="s">
        <v>5</v>
      </c>
      <c r="F401" s="393" t="s">
        <v>1492</v>
      </c>
      <c r="G401" s="394"/>
      <c r="H401" s="394"/>
      <c r="I401" s="394"/>
      <c r="J401" s="388"/>
      <c r="K401" s="392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395"/>
      <c r="D402" s="395"/>
      <c r="E402" s="396" t="s">
        <v>5</v>
      </c>
      <c r="F402" s="397" t="s">
        <v>1593</v>
      </c>
      <c r="G402" s="398"/>
      <c r="H402" s="398"/>
      <c r="I402" s="398"/>
      <c r="J402" s="395"/>
      <c r="K402" s="399">
        <v>3.32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388"/>
      <c r="D403" s="388"/>
      <c r="E403" s="389" t="s">
        <v>5</v>
      </c>
      <c r="F403" s="393" t="s">
        <v>1494</v>
      </c>
      <c r="G403" s="394"/>
      <c r="H403" s="394"/>
      <c r="I403" s="394"/>
      <c r="J403" s="388"/>
      <c r="K403" s="392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395"/>
      <c r="D404" s="395"/>
      <c r="E404" s="396" t="s">
        <v>5</v>
      </c>
      <c r="F404" s="397" t="s">
        <v>1593</v>
      </c>
      <c r="G404" s="398"/>
      <c r="H404" s="398"/>
      <c r="I404" s="398"/>
      <c r="J404" s="395"/>
      <c r="K404" s="399">
        <v>3.32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16" customFormat="1" ht="20.5" customHeight="1">
      <c r="B405" s="211"/>
      <c r="C405" s="388"/>
      <c r="D405" s="388"/>
      <c r="E405" s="389" t="s">
        <v>5</v>
      </c>
      <c r="F405" s="393" t="s">
        <v>1495</v>
      </c>
      <c r="G405" s="394"/>
      <c r="H405" s="394"/>
      <c r="I405" s="394"/>
      <c r="J405" s="388"/>
      <c r="K405" s="392" t="s">
        <v>5</v>
      </c>
      <c r="L405" s="212"/>
      <c r="M405" s="212"/>
      <c r="N405" s="212"/>
      <c r="O405" s="212"/>
      <c r="P405" s="212"/>
      <c r="Q405" s="212"/>
      <c r="R405" s="215"/>
      <c r="T405" s="217"/>
      <c r="U405" s="212"/>
      <c r="V405" s="212"/>
      <c r="W405" s="212"/>
      <c r="X405" s="212"/>
      <c r="Y405" s="212"/>
      <c r="Z405" s="212"/>
      <c r="AA405" s="218"/>
      <c r="AT405" s="219" t="s">
        <v>168</v>
      </c>
      <c r="AU405" s="219" t="s">
        <v>114</v>
      </c>
      <c r="AV405" s="216" t="s">
        <v>83</v>
      </c>
      <c r="AW405" s="216" t="s">
        <v>33</v>
      </c>
      <c r="AX405" s="216" t="s">
        <v>75</v>
      </c>
      <c r="AY405" s="219" t="s">
        <v>160</v>
      </c>
    </row>
    <row r="406" spans="2:51" s="225" customFormat="1" ht="20.5" customHeight="1">
      <c r="B406" s="220"/>
      <c r="C406" s="395"/>
      <c r="D406" s="395"/>
      <c r="E406" s="396" t="s">
        <v>5</v>
      </c>
      <c r="F406" s="397" t="s">
        <v>1593</v>
      </c>
      <c r="G406" s="398"/>
      <c r="H406" s="398"/>
      <c r="I406" s="398"/>
      <c r="J406" s="395"/>
      <c r="K406" s="399">
        <v>3.32</v>
      </c>
      <c r="L406" s="221"/>
      <c r="M406" s="221"/>
      <c r="N406" s="221"/>
      <c r="O406" s="221"/>
      <c r="P406" s="221"/>
      <c r="Q406" s="221"/>
      <c r="R406" s="224"/>
      <c r="T406" s="226"/>
      <c r="U406" s="221"/>
      <c r="V406" s="221"/>
      <c r="W406" s="221"/>
      <c r="X406" s="221"/>
      <c r="Y406" s="221"/>
      <c r="Z406" s="221"/>
      <c r="AA406" s="227"/>
      <c r="AT406" s="228" t="s">
        <v>168</v>
      </c>
      <c r="AU406" s="228" t="s">
        <v>114</v>
      </c>
      <c r="AV406" s="225" t="s">
        <v>114</v>
      </c>
      <c r="AW406" s="225" t="s">
        <v>33</v>
      </c>
      <c r="AX406" s="225" t="s">
        <v>75</v>
      </c>
      <c r="AY406" s="228" t="s">
        <v>160</v>
      </c>
    </row>
    <row r="407" spans="2:51" s="216" customFormat="1" ht="20.5" customHeight="1">
      <c r="B407" s="211"/>
      <c r="C407" s="388"/>
      <c r="D407" s="388"/>
      <c r="E407" s="389" t="s">
        <v>5</v>
      </c>
      <c r="F407" s="393" t="s">
        <v>1496</v>
      </c>
      <c r="G407" s="394"/>
      <c r="H407" s="394"/>
      <c r="I407" s="394"/>
      <c r="J407" s="388"/>
      <c r="K407" s="392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395"/>
      <c r="D408" s="395"/>
      <c r="E408" s="396" t="s">
        <v>5</v>
      </c>
      <c r="F408" s="397" t="s">
        <v>1594</v>
      </c>
      <c r="G408" s="398"/>
      <c r="H408" s="398"/>
      <c r="I408" s="398"/>
      <c r="J408" s="395"/>
      <c r="K408" s="399">
        <v>6.28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16" customFormat="1" ht="20.5" customHeight="1">
      <c r="B409" s="211"/>
      <c r="C409" s="388"/>
      <c r="D409" s="388"/>
      <c r="E409" s="389" t="s">
        <v>5</v>
      </c>
      <c r="F409" s="393" t="s">
        <v>1498</v>
      </c>
      <c r="G409" s="394"/>
      <c r="H409" s="394"/>
      <c r="I409" s="394"/>
      <c r="J409" s="388"/>
      <c r="K409" s="392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25" customFormat="1" ht="20.5" customHeight="1">
      <c r="B410" s="220"/>
      <c r="C410" s="395"/>
      <c r="D410" s="395"/>
      <c r="E410" s="396" t="s">
        <v>5</v>
      </c>
      <c r="F410" s="397" t="s">
        <v>1594</v>
      </c>
      <c r="G410" s="398"/>
      <c r="H410" s="398"/>
      <c r="I410" s="398"/>
      <c r="J410" s="395"/>
      <c r="K410" s="399">
        <v>6.28</v>
      </c>
      <c r="L410" s="221"/>
      <c r="M410" s="221"/>
      <c r="N410" s="221"/>
      <c r="O410" s="221"/>
      <c r="P410" s="221"/>
      <c r="Q410" s="221"/>
      <c r="R410" s="224"/>
      <c r="T410" s="226"/>
      <c r="U410" s="221"/>
      <c r="V410" s="221"/>
      <c r="W410" s="221"/>
      <c r="X410" s="221"/>
      <c r="Y410" s="221"/>
      <c r="Z410" s="221"/>
      <c r="AA410" s="227"/>
      <c r="AT410" s="228" t="s">
        <v>168</v>
      </c>
      <c r="AU410" s="228" t="s">
        <v>114</v>
      </c>
      <c r="AV410" s="225" t="s">
        <v>114</v>
      </c>
      <c r="AW410" s="225" t="s">
        <v>33</v>
      </c>
      <c r="AX410" s="225" t="s">
        <v>75</v>
      </c>
      <c r="AY410" s="228" t="s">
        <v>160</v>
      </c>
    </row>
    <row r="411" spans="2:51" s="216" customFormat="1" ht="20.5" customHeight="1">
      <c r="B411" s="211"/>
      <c r="C411" s="388"/>
      <c r="D411" s="388"/>
      <c r="E411" s="389" t="s">
        <v>5</v>
      </c>
      <c r="F411" s="393" t="s">
        <v>1499</v>
      </c>
      <c r="G411" s="394"/>
      <c r="H411" s="394"/>
      <c r="I411" s="394"/>
      <c r="J411" s="388"/>
      <c r="K411" s="392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395"/>
      <c r="D412" s="395"/>
      <c r="E412" s="396" t="s">
        <v>5</v>
      </c>
      <c r="F412" s="397" t="s">
        <v>1594</v>
      </c>
      <c r="G412" s="398"/>
      <c r="H412" s="398"/>
      <c r="I412" s="398"/>
      <c r="J412" s="395"/>
      <c r="K412" s="399">
        <v>6.28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43" customFormat="1" ht="20.5" customHeight="1">
      <c r="B413" s="238"/>
      <c r="C413" s="405"/>
      <c r="D413" s="405"/>
      <c r="E413" s="406" t="s">
        <v>5</v>
      </c>
      <c r="F413" s="407" t="s">
        <v>197</v>
      </c>
      <c r="G413" s="408"/>
      <c r="H413" s="408"/>
      <c r="I413" s="408"/>
      <c r="J413" s="405"/>
      <c r="K413" s="409">
        <v>92.08</v>
      </c>
      <c r="L413" s="239"/>
      <c r="M413" s="239"/>
      <c r="N413" s="239"/>
      <c r="O413" s="239"/>
      <c r="P413" s="239"/>
      <c r="Q413" s="239"/>
      <c r="R413" s="242"/>
      <c r="T413" s="244"/>
      <c r="U413" s="239"/>
      <c r="V413" s="239"/>
      <c r="W413" s="239"/>
      <c r="X413" s="239"/>
      <c r="Y413" s="239"/>
      <c r="Z413" s="239"/>
      <c r="AA413" s="245"/>
      <c r="AT413" s="246" t="s">
        <v>168</v>
      </c>
      <c r="AU413" s="246" t="s">
        <v>114</v>
      </c>
      <c r="AV413" s="243" t="s">
        <v>175</v>
      </c>
      <c r="AW413" s="243" t="s">
        <v>33</v>
      </c>
      <c r="AX413" s="243" t="s">
        <v>75</v>
      </c>
      <c r="AY413" s="246" t="s">
        <v>160</v>
      </c>
    </row>
    <row r="414" spans="2:51" s="216" customFormat="1" ht="20.5" customHeight="1">
      <c r="B414" s="211"/>
      <c r="C414" s="388"/>
      <c r="D414" s="388"/>
      <c r="E414" s="389" t="s">
        <v>5</v>
      </c>
      <c r="F414" s="393" t="s">
        <v>1500</v>
      </c>
      <c r="G414" s="394"/>
      <c r="H414" s="394"/>
      <c r="I414" s="394"/>
      <c r="J414" s="388"/>
      <c r="K414" s="392" t="s">
        <v>5</v>
      </c>
      <c r="L414" s="212"/>
      <c r="M414" s="212"/>
      <c r="N414" s="212"/>
      <c r="O414" s="212"/>
      <c r="P414" s="212"/>
      <c r="Q414" s="212"/>
      <c r="R414" s="215"/>
      <c r="T414" s="217"/>
      <c r="U414" s="212"/>
      <c r="V414" s="212"/>
      <c r="W414" s="212"/>
      <c r="X414" s="212"/>
      <c r="Y414" s="212"/>
      <c r="Z414" s="212"/>
      <c r="AA414" s="218"/>
      <c r="AT414" s="219" t="s">
        <v>168</v>
      </c>
      <c r="AU414" s="219" t="s">
        <v>114</v>
      </c>
      <c r="AV414" s="216" t="s">
        <v>83</v>
      </c>
      <c r="AW414" s="216" t="s">
        <v>33</v>
      </c>
      <c r="AX414" s="216" t="s">
        <v>75</v>
      </c>
      <c r="AY414" s="219" t="s">
        <v>160</v>
      </c>
    </row>
    <row r="415" spans="2:51" s="225" customFormat="1" ht="20.5" customHeight="1">
      <c r="B415" s="220"/>
      <c r="C415" s="395"/>
      <c r="D415" s="395"/>
      <c r="E415" s="396" t="s">
        <v>5</v>
      </c>
      <c r="F415" s="397" t="s">
        <v>1595</v>
      </c>
      <c r="G415" s="398"/>
      <c r="H415" s="398"/>
      <c r="I415" s="398"/>
      <c r="J415" s="395"/>
      <c r="K415" s="399">
        <v>6.64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43" customFormat="1" ht="20.5" customHeight="1">
      <c r="B416" s="238"/>
      <c r="C416" s="405"/>
      <c r="D416" s="405"/>
      <c r="E416" s="406" t="s">
        <v>5</v>
      </c>
      <c r="F416" s="407" t="s">
        <v>197</v>
      </c>
      <c r="G416" s="408"/>
      <c r="H416" s="408"/>
      <c r="I416" s="408"/>
      <c r="J416" s="405"/>
      <c r="K416" s="409">
        <v>6.64</v>
      </c>
      <c r="L416" s="239"/>
      <c r="M416" s="239"/>
      <c r="N416" s="239"/>
      <c r="O416" s="239"/>
      <c r="P416" s="239"/>
      <c r="Q416" s="239"/>
      <c r="R416" s="242"/>
      <c r="T416" s="244"/>
      <c r="U416" s="239"/>
      <c r="V416" s="239"/>
      <c r="W416" s="239"/>
      <c r="X416" s="239"/>
      <c r="Y416" s="239"/>
      <c r="Z416" s="239"/>
      <c r="AA416" s="245"/>
      <c r="AT416" s="246" t="s">
        <v>168</v>
      </c>
      <c r="AU416" s="246" t="s">
        <v>114</v>
      </c>
      <c r="AV416" s="243" t="s">
        <v>175</v>
      </c>
      <c r="AW416" s="243" t="s">
        <v>33</v>
      </c>
      <c r="AX416" s="243" t="s">
        <v>75</v>
      </c>
      <c r="AY416" s="246" t="s">
        <v>160</v>
      </c>
    </row>
    <row r="417" spans="2:51" s="234" customFormat="1" ht="20.5" customHeight="1">
      <c r="B417" s="229"/>
      <c r="C417" s="400"/>
      <c r="D417" s="400"/>
      <c r="E417" s="401" t="s">
        <v>5</v>
      </c>
      <c r="F417" s="402" t="s">
        <v>170</v>
      </c>
      <c r="G417" s="403"/>
      <c r="H417" s="403"/>
      <c r="I417" s="403"/>
      <c r="J417" s="400"/>
      <c r="K417" s="404">
        <v>321.12</v>
      </c>
      <c r="L417" s="230"/>
      <c r="M417" s="230"/>
      <c r="N417" s="230"/>
      <c r="O417" s="230"/>
      <c r="P417" s="230"/>
      <c r="Q417" s="230"/>
      <c r="R417" s="233"/>
      <c r="T417" s="235"/>
      <c r="U417" s="230"/>
      <c r="V417" s="230"/>
      <c r="W417" s="230"/>
      <c r="X417" s="230"/>
      <c r="Y417" s="230"/>
      <c r="Z417" s="230"/>
      <c r="AA417" s="236"/>
      <c r="AT417" s="237" t="s">
        <v>168</v>
      </c>
      <c r="AU417" s="237" t="s">
        <v>114</v>
      </c>
      <c r="AV417" s="234" t="s">
        <v>165</v>
      </c>
      <c r="AW417" s="234" t="s">
        <v>33</v>
      </c>
      <c r="AX417" s="234" t="s">
        <v>83</v>
      </c>
      <c r="AY417" s="237" t="s">
        <v>160</v>
      </c>
    </row>
    <row r="418" spans="2:63" s="195" customFormat="1" ht="29.85" customHeight="1">
      <c r="B418" s="191"/>
      <c r="C418" s="417"/>
      <c r="D418" s="418" t="s">
        <v>1466</v>
      </c>
      <c r="E418" s="418"/>
      <c r="F418" s="418"/>
      <c r="G418" s="418"/>
      <c r="H418" s="418"/>
      <c r="I418" s="418"/>
      <c r="J418" s="418"/>
      <c r="K418" s="418"/>
      <c r="L418" s="202"/>
      <c r="M418" s="202"/>
      <c r="N418" s="313">
        <f>BK418</f>
        <v>0</v>
      </c>
      <c r="O418" s="314"/>
      <c r="P418" s="314"/>
      <c r="Q418" s="314"/>
      <c r="R418" s="194"/>
      <c r="T418" s="196"/>
      <c r="U418" s="192"/>
      <c r="V418" s="192"/>
      <c r="W418" s="197">
        <f>SUM(W419:W468)</f>
        <v>0</v>
      </c>
      <c r="X418" s="192"/>
      <c r="Y418" s="197">
        <f>SUM(Y419:Y468)</f>
        <v>60.716406240000005</v>
      </c>
      <c r="Z418" s="192"/>
      <c r="AA418" s="198">
        <f>SUM(AA419:AA468)</f>
        <v>0</v>
      </c>
      <c r="AR418" s="199" t="s">
        <v>83</v>
      </c>
      <c r="AT418" s="200" t="s">
        <v>74</v>
      </c>
      <c r="AU418" s="200" t="s">
        <v>83</v>
      </c>
      <c r="AY418" s="199" t="s">
        <v>160</v>
      </c>
      <c r="BK418" s="201">
        <f>SUM(BK419:BK468)</f>
        <v>0</v>
      </c>
    </row>
    <row r="419" spans="2:65" s="126" customFormat="1" ht="28.95" customHeight="1">
      <c r="B419" s="127"/>
      <c r="C419" s="383" t="s">
        <v>275</v>
      </c>
      <c r="D419" s="383" t="s">
        <v>161</v>
      </c>
      <c r="E419" s="384" t="s">
        <v>905</v>
      </c>
      <c r="F419" s="385" t="s">
        <v>906</v>
      </c>
      <c r="G419" s="385"/>
      <c r="H419" s="385"/>
      <c r="I419" s="385"/>
      <c r="J419" s="386" t="s">
        <v>182</v>
      </c>
      <c r="K419" s="387">
        <v>32.112</v>
      </c>
      <c r="L419" s="317">
        <v>0</v>
      </c>
      <c r="M419" s="317"/>
      <c r="N419" s="318">
        <f>ROUND(L419*K419,2)</f>
        <v>0</v>
      </c>
      <c r="O419" s="318"/>
      <c r="P419" s="318"/>
      <c r="Q419" s="318"/>
      <c r="R419" s="130"/>
      <c r="T419" s="207" t="s">
        <v>5</v>
      </c>
      <c r="U419" s="208" t="s">
        <v>40</v>
      </c>
      <c r="V419" s="128"/>
      <c r="W419" s="209">
        <f>V419*K419</f>
        <v>0</v>
      </c>
      <c r="X419" s="209">
        <v>1.89077</v>
      </c>
      <c r="Y419" s="209">
        <f>X419*K419</f>
        <v>60.716406240000005</v>
      </c>
      <c r="Z419" s="209">
        <v>0</v>
      </c>
      <c r="AA419" s="210">
        <f>Z419*K419</f>
        <v>0</v>
      </c>
      <c r="AR419" s="117" t="s">
        <v>165</v>
      </c>
      <c r="AT419" s="117" t="s">
        <v>161</v>
      </c>
      <c r="AU419" s="117" t="s">
        <v>114</v>
      </c>
      <c r="AY419" s="117" t="s">
        <v>160</v>
      </c>
      <c r="BE419" s="174">
        <f>IF(U419="základní",N419,0)</f>
        <v>0</v>
      </c>
      <c r="BF419" s="174">
        <f>IF(U419="snížená",N419,0)</f>
        <v>0</v>
      </c>
      <c r="BG419" s="174">
        <f>IF(U419="zákl. přenesená",N419,0)</f>
        <v>0</v>
      </c>
      <c r="BH419" s="174">
        <f>IF(U419="sníž. přenesená",N419,0)</f>
        <v>0</v>
      </c>
      <c r="BI419" s="174">
        <f>IF(U419="nulová",N419,0)</f>
        <v>0</v>
      </c>
      <c r="BJ419" s="117" t="s">
        <v>83</v>
      </c>
      <c r="BK419" s="174">
        <f>ROUND(L419*K419,2)</f>
        <v>0</v>
      </c>
      <c r="BL419" s="117" t="s">
        <v>165</v>
      </c>
      <c r="BM419" s="117" t="s">
        <v>1596</v>
      </c>
    </row>
    <row r="420" spans="2:51" s="216" customFormat="1" ht="20.5" customHeight="1">
      <c r="B420" s="211"/>
      <c r="C420" s="388"/>
      <c r="D420" s="388"/>
      <c r="E420" s="389" t="s">
        <v>5</v>
      </c>
      <c r="F420" s="390" t="s">
        <v>1503</v>
      </c>
      <c r="G420" s="391"/>
      <c r="H420" s="391"/>
      <c r="I420" s="391"/>
      <c r="J420" s="388"/>
      <c r="K420" s="392" t="s">
        <v>5</v>
      </c>
      <c r="L420" s="212"/>
      <c r="M420" s="212"/>
      <c r="N420" s="212"/>
      <c r="O420" s="212"/>
      <c r="P420" s="212"/>
      <c r="Q420" s="212"/>
      <c r="R420" s="215"/>
      <c r="T420" s="217"/>
      <c r="U420" s="212"/>
      <c r="V420" s="212"/>
      <c r="W420" s="212"/>
      <c r="X420" s="212"/>
      <c r="Y420" s="212"/>
      <c r="Z420" s="212"/>
      <c r="AA420" s="218"/>
      <c r="AT420" s="219" t="s">
        <v>168</v>
      </c>
      <c r="AU420" s="219" t="s">
        <v>114</v>
      </c>
      <c r="AV420" s="216" t="s">
        <v>83</v>
      </c>
      <c r="AW420" s="216" t="s">
        <v>33</v>
      </c>
      <c r="AX420" s="216" t="s">
        <v>75</v>
      </c>
      <c r="AY420" s="219" t="s">
        <v>160</v>
      </c>
    </row>
    <row r="421" spans="2:51" s="225" customFormat="1" ht="20.5" customHeight="1">
      <c r="B421" s="220"/>
      <c r="C421" s="395"/>
      <c r="D421" s="395"/>
      <c r="E421" s="396" t="s">
        <v>5</v>
      </c>
      <c r="F421" s="397" t="s">
        <v>1597</v>
      </c>
      <c r="G421" s="398"/>
      <c r="H421" s="398"/>
      <c r="I421" s="398"/>
      <c r="J421" s="395"/>
      <c r="K421" s="399">
        <v>13.04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16" customFormat="1" ht="20.5" customHeight="1">
      <c r="B422" s="211"/>
      <c r="C422" s="388"/>
      <c r="D422" s="388"/>
      <c r="E422" s="389" t="s">
        <v>5</v>
      </c>
      <c r="F422" s="393" t="s">
        <v>1505</v>
      </c>
      <c r="G422" s="394"/>
      <c r="H422" s="394"/>
      <c r="I422" s="394"/>
      <c r="J422" s="388"/>
      <c r="K422" s="392" t="s">
        <v>5</v>
      </c>
      <c r="L422" s="212"/>
      <c r="M422" s="212"/>
      <c r="N422" s="212"/>
      <c r="O422" s="212"/>
      <c r="P422" s="212"/>
      <c r="Q422" s="212"/>
      <c r="R422" s="215"/>
      <c r="T422" s="217"/>
      <c r="U422" s="212"/>
      <c r="V422" s="212"/>
      <c r="W422" s="212"/>
      <c r="X422" s="212"/>
      <c r="Y422" s="212"/>
      <c r="Z422" s="212"/>
      <c r="AA422" s="218"/>
      <c r="AT422" s="219" t="s">
        <v>168</v>
      </c>
      <c r="AU422" s="219" t="s">
        <v>114</v>
      </c>
      <c r="AV422" s="216" t="s">
        <v>83</v>
      </c>
      <c r="AW422" s="216" t="s">
        <v>33</v>
      </c>
      <c r="AX422" s="216" t="s">
        <v>75</v>
      </c>
      <c r="AY422" s="219" t="s">
        <v>160</v>
      </c>
    </row>
    <row r="423" spans="2:51" s="225" customFormat="1" ht="20.5" customHeight="1">
      <c r="B423" s="220"/>
      <c r="C423" s="395"/>
      <c r="D423" s="395"/>
      <c r="E423" s="396" t="s">
        <v>5</v>
      </c>
      <c r="F423" s="397" t="s">
        <v>1598</v>
      </c>
      <c r="G423" s="398"/>
      <c r="H423" s="398"/>
      <c r="I423" s="398"/>
      <c r="J423" s="395"/>
      <c r="K423" s="399">
        <v>4.16</v>
      </c>
      <c r="L423" s="221"/>
      <c r="M423" s="221"/>
      <c r="N423" s="221"/>
      <c r="O423" s="221"/>
      <c r="P423" s="221"/>
      <c r="Q423" s="221"/>
      <c r="R423" s="224"/>
      <c r="T423" s="226"/>
      <c r="U423" s="221"/>
      <c r="V423" s="221"/>
      <c r="W423" s="221"/>
      <c r="X423" s="221"/>
      <c r="Y423" s="221"/>
      <c r="Z423" s="221"/>
      <c r="AA423" s="227"/>
      <c r="AT423" s="228" t="s">
        <v>168</v>
      </c>
      <c r="AU423" s="228" t="s">
        <v>114</v>
      </c>
      <c r="AV423" s="225" t="s">
        <v>114</v>
      </c>
      <c r="AW423" s="225" t="s">
        <v>33</v>
      </c>
      <c r="AX423" s="225" t="s">
        <v>75</v>
      </c>
      <c r="AY423" s="228" t="s">
        <v>160</v>
      </c>
    </row>
    <row r="424" spans="2:51" s="216" customFormat="1" ht="20.5" customHeight="1">
      <c r="B424" s="211"/>
      <c r="C424" s="388"/>
      <c r="D424" s="388"/>
      <c r="E424" s="389" t="s">
        <v>5</v>
      </c>
      <c r="F424" s="393" t="s">
        <v>1507</v>
      </c>
      <c r="G424" s="394"/>
      <c r="H424" s="394"/>
      <c r="I424" s="394"/>
      <c r="J424" s="388"/>
      <c r="K424" s="392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395"/>
      <c r="D425" s="395"/>
      <c r="E425" s="396" t="s">
        <v>5</v>
      </c>
      <c r="F425" s="397" t="s">
        <v>1599</v>
      </c>
      <c r="G425" s="398"/>
      <c r="H425" s="398"/>
      <c r="I425" s="398"/>
      <c r="J425" s="395"/>
      <c r="K425" s="399">
        <v>5.04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43" customFormat="1" ht="20.5" customHeight="1">
      <c r="B426" s="238"/>
      <c r="C426" s="405"/>
      <c r="D426" s="405"/>
      <c r="E426" s="406" t="s">
        <v>5</v>
      </c>
      <c r="F426" s="407" t="s">
        <v>197</v>
      </c>
      <c r="G426" s="408"/>
      <c r="H426" s="408"/>
      <c r="I426" s="408"/>
      <c r="J426" s="405"/>
      <c r="K426" s="409">
        <v>22.24</v>
      </c>
      <c r="L426" s="239"/>
      <c r="M426" s="239"/>
      <c r="N426" s="239"/>
      <c r="O426" s="239"/>
      <c r="P426" s="239"/>
      <c r="Q426" s="239"/>
      <c r="R426" s="242"/>
      <c r="T426" s="244"/>
      <c r="U426" s="239"/>
      <c r="V426" s="239"/>
      <c r="W426" s="239"/>
      <c r="X426" s="239"/>
      <c r="Y426" s="239"/>
      <c r="Z426" s="239"/>
      <c r="AA426" s="245"/>
      <c r="AT426" s="246" t="s">
        <v>168</v>
      </c>
      <c r="AU426" s="246" t="s">
        <v>114</v>
      </c>
      <c r="AV426" s="243" t="s">
        <v>175</v>
      </c>
      <c r="AW426" s="243" t="s">
        <v>33</v>
      </c>
      <c r="AX426" s="243" t="s">
        <v>75</v>
      </c>
      <c r="AY426" s="246" t="s">
        <v>160</v>
      </c>
    </row>
    <row r="427" spans="2:51" s="216" customFormat="1" ht="20.5" customHeight="1">
      <c r="B427" s="211"/>
      <c r="C427" s="388"/>
      <c r="D427" s="388"/>
      <c r="E427" s="389" t="s">
        <v>5</v>
      </c>
      <c r="F427" s="393" t="s">
        <v>1483</v>
      </c>
      <c r="G427" s="394"/>
      <c r="H427" s="394"/>
      <c r="I427" s="394"/>
      <c r="J427" s="388"/>
      <c r="K427" s="392" t="s">
        <v>5</v>
      </c>
      <c r="L427" s="212"/>
      <c r="M427" s="212"/>
      <c r="N427" s="212"/>
      <c r="O427" s="212"/>
      <c r="P427" s="212"/>
      <c r="Q427" s="212"/>
      <c r="R427" s="215"/>
      <c r="T427" s="217"/>
      <c r="U427" s="212"/>
      <c r="V427" s="212"/>
      <c r="W427" s="212"/>
      <c r="X427" s="212"/>
      <c r="Y427" s="212"/>
      <c r="Z427" s="212"/>
      <c r="AA427" s="218"/>
      <c r="AT427" s="219" t="s">
        <v>168</v>
      </c>
      <c r="AU427" s="219" t="s">
        <v>114</v>
      </c>
      <c r="AV427" s="216" t="s">
        <v>83</v>
      </c>
      <c r="AW427" s="216" t="s">
        <v>33</v>
      </c>
      <c r="AX427" s="216" t="s">
        <v>75</v>
      </c>
      <c r="AY427" s="219" t="s">
        <v>160</v>
      </c>
    </row>
    <row r="428" spans="2:51" s="216" customFormat="1" ht="20.5" customHeight="1">
      <c r="B428" s="211"/>
      <c r="C428" s="388"/>
      <c r="D428" s="388"/>
      <c r="E428" s="389" t="s">
        <v>5</v>
      </c>
      <c r="F428" s="393" t="s">
        <v>1119</v>
      </c>
      <c r="G428" s="394"/>
      <c r="H428" s="394"/>
      <c r="I428" s="394"/>
      <c r="J428" s="388"/>
      <c r="K428" s="392" t="s">
        <v>5</v>
      </c>
      <c r="L428" s="212"/>
      <c r="M428" s="212"/>
      <c r="N428" s="212"/>
      <c r="O428" s="212"/>
      <c r="P428" s="212"/>
      <c r="Q428" s="212"/>
      <c r="R428" s="215"/>
      <c r="T428" s="217"/>
      <c r="U428" s="212"/>
      <c r="V428" s="212"/>
      <c r="W428" s="212"/>
      <c r="X428" s="212"/>
      <c r="Y428" s="212"/>
      <c r="Z428" s="212"/>
      <c r="AA428" s="218"/>
      <c r="AT428" s="219" t="s">
        <v>168</v>
      </c>
      <c r="AU428" s="219" t="s">
        <v>114</v>
      </c>
      <c r="AV428" s="216" t="s">
        <v>83</v>
      </c>
      <c r="AW428" s="216" t="s">
        <v>33</v>
      </c>
      <c r="AX428" s="216" t="s">
        <v>75</v>
      </c>
      <c r="AY428" s="219" t="s">
        <v>160</v>
      </c>
    </row>
    <row r="429" spans="2:51" s="225" customFormat="1" ht="20.5" customHeight="1">
      <c r="B429" s="220"/>
      <c r="C429" s="395"/>
      <c r="D429" s="395"/>
      <c r="E429" s="396" t="s">
        <v>5</v>
      </c>
      <c r="F429" s="397" t="s">
        <v>1600</v>
      </c>
      <c r="G429" s="398"/>
      <c r="H429" s="398"/>
      <c r="I429" s="398"/>
      <c r="J429" s="395"/>
      <c r="K429" s="399">
        <v>0.54</v>
      </c>
      <c r="L429" s="221"/>
      <c r="M429" s="221"/>
      <c r="N429" s="221"/>
      <c r="O429" s="221"/>
      <c r="P429" s="221"/>
      <c r="Q429" s="221"/>
      <c r="R429" s="224"/>
      <c r="T429" s="226"/>
      <c r="U429" s="221"/>
      <c r="V429" s="221"/>
      <c r="W429" s="221"/>
      <c r="X429" s="221"/>
      <c r="Y429" s="221"/>
      <c r="Z429" s="221"/>
      <c r="AA429" s="227"/>
      <c r="AT429" s="228" t="s">
        <v>168</v>
      </c>
      <c r="AU429" s="228" t="s">
        <v>114</v>
      </c>
      <c r="AV429" s="225" t="s">
        <v>114</v>
      </c>
      <c r="AW429" s="225" t="s">
        <v>33</v>
      </c>
      <c r="AX429" s="225" t="s">
        <v>75</v>
      </c>
      <c r="AY429" s="228" t="s">
        <v>160</v>
      </c>
    </row>
    <row r="430" spans="2:51" s="216" customFormat="1" ht="20.5" customHeight="1">
      <c r="B430" s="211"/>
      <c r="C430" s="388"/>
      <c r="D430" s="388"/>
      <c r="E430" s="389" t="s">
        <v>5</v>
      </c>
      <c r="F430" s="393" t="s">
        <v>1121</v>
      </c>
      <c r="G430" s="394"/>
      <c r="H430" s="394"/>
      <c r="I430" s="394"/>
      <c r="J430" s="388"/>
      <c r="K430" s="392" t="s">
        <v>5</v>
      </c>
      <c r="L430" s="212"/>
      <c r="M430" s="212"/>
      <c r="N430" s="212"/>
      <c r="O430" s="212"/>
      <c r="P430" s="212"/>
      <c r="Q430" s="212"/>
      <c r="R430" s="215"/>
      <c r="T430" s="217"/>
      <c r="U430" s="212"/>
      <c r="V430" s="212"/>
      <c r="W430" s="212"/>
      <c r="X430" s="212"/>
      <c r="Y430" s="212"/>
      <c r="Z430" s="212"/>
      <c r="AA430" s="218"/>
      <c r="AT430" s="219" t="s">
        <v>168</v>
      </c>
      <c r="AU430" s="219" t="s">
        <v>114</v>
      </c>
      <c r="AV430" s="216" t="s">
        <v>83</v>
      </c>
      <c r="AW430" s="216" t="s">
        <v>33</v>
      </c>
      <c r="AX430" s="216" t="s">
        <v>75</v>
      </c>
      <c r="AY430" s="219" t="s">
        <v>160</v>
      </c>
    </row>
    <row r="431" spans="2:51" s="225" customFormat="1" ht="20.5" customHeight="1">
      <c r="B431" s="220"/>
      <c r="C431" s="395"/>
      <c r="D431" s="395"/>
      <c r="E431" s="396" t="s">
        <v>5</v>
      </c>
      <c r="F431" s="397" t="s">
        <v>1600</v>
      </c>
      <c r="G431" s="398"/>
      <c r="H431" s="398"/>
      <c r="I431" s="398"/>
      <c r="J431" s="395"/>
      <c r="K431" s="399">
        <v>0.54</v>
      </c>
      <c r="L431" s="221"/>
      <c r="M431" s="221"/>
      <c r="N431" s="221"/>
      <c r="O431" s="221"/>
      <c r="P431" s="221"/>
      <c r="Q431" s="221"/>
      <c r="R431" s="224"/>
      <c r="T431" s="226"/>
      <c r="U431" s="221"/>
      <c r="V431" s="221"/>
      <c r="W431" s="221"/>
      <c r="X431" s="221"/>
      <c r="Y431" s="221"/>
      <c r="Z431" s="221"/>
      <c r="AA431" s="227"/>
      <c r="AT431" s="228" t="s">
        <v>168</v>
      </c>
      <c r="AU431" s="228" t="s">
        <v>114</v>
      </c>
      <c r="AV431" s="225" t="s">
        <v>114</v>
      </c>
      <c r="AW431" s="225" t="s">
        <v>33</v>
      </c>
      <c r="AX431" s="225" t="s">
        <v>75</v>
      </c>
      <c r="AY431" s="228" t="s">
        <v>160</v>
      </c>
    </row>
    <row r="432" spans="2:51" s="216" customFormat="1" ht="20.5" customHeight="1">
      <c r="B432" s="211"/>
      <c r="C432" s="388"/>
      <c r="D432" s="388"/>
      <c r="E432" s="389" t="s">
        <v>5</v>
      </c>
      <c r="F432" s="393" t="s">
        <v>1123</v>
      </c>
      <c r="G432" s="394"/>
      <c r="H432" s="394"/>
      <c r="I432" s="394"/>
      <c r="J432" s="388"/>
      <c r="K432" s="392" t="s">
        <v>5</v>
      </c>
      <c r="L432" s="212"/>
      <c r="M432" s="212"/>
      <c r="N432" s="212"/>
      <c r="O432" s="212"/>
      <c r="P432" s="212"/>
      <c r="Q432" s="212"/>
      <c r="R432" s="215"/>
      <c r="T432" s="217"/>
      <c r="U432" s="212"/>
      <c r="V432" s="212"/>
      <c r="W432" s="212"/>
      <c r="X432" s="212"/>
      <c r="Y432" s="212"/>
      <c r="Z432" s="212"/>
      <c r="AA432" s="218"/>
      <c r="AT432" s="219" t="s">
        <v>168</v>
      </c>
      <c r="AU432" s="219" t="s">
        <v>114</v>
      </c>
      <c r="AV432" s="216" t="s">
        <v>83</v>
      </c>
      <c r="AW432" s="216" t="s">
        <v>33</v>
      </c>
      <c r="AX432" s="216" t="s">
        <v>75</v>
      </c>
      <c r="AY432" s="219" t="s">
        <v>160</v>
      </c>
    </row>
    <row r="433" spans="2:51" s="225" customFormat="1" ht="20.5" customHeight="1">
      <c r="B433" s="220"/>
      <c r="C433" s="395"/>
      <c r="D433" s="395"/>
      <c r="E433" s="396" t="s">
        <v>5</v>
      </c>
      <c r="F433" s="397" t="s">
        <v>1600</v>
      </c>
      <c r="G433" s="398"/>
      <c r="H433" s="398"/>
      <c r="I433" s="398"/>
      <c r="J433" s="395"/>
      <c r="K433" s="399">
        <v>0.54</v>
      </c>
      <c r="L433" s="221"/>
      <c r="M433" s="221"/>
      <c r="N433" s="221"/>
      <c r="O433" s="221"/>
      <c r="P433" s="221"/>
      <c r="Q433" s="221"/>
      <c r="R433" s="224"/>
      <c r="T433" s="226"/>
      <c r="U433" s="221"/>
      <c r="V433" s="221"/>
      <c r="W433" s="221"/>
      <c r="X433" s="221"/>
      <c r="Y433" s="221"/>
      <c r="Z433" s="221"/>
      <c r="AA433" s="227"/>
      <c r="AT433" s="228" t="s">
        <v>168</v>
      </c>
      <c r="AU433" s="228" t="s">
        <v>114</v>
      </c>
      <c r="AV433" s="225" t="s">
        <v>114</v>
      </c>
      <c r="AW433" s="225" t="s">
        <v>33</v>
      </c>
      <c r="AX433" s="225" t="s">
        <v>75</v>
      </c>
      <c r="AY433" s="228" t="s">
        <v>160</v>
      </c>
    </row>
    <row r="434" spans="2:51" s="216" customFormat="1" ht="20.5" customHeight="1">
      <c r="B434" s="211"/>
      <c r="C434" s="388"/>
      <c r="D434" s="388"/>
      <c r="E434" s="389" t="s">
        <v>5</v>
      </c>
      <c r="F434" s="393" t="s">
        <v>1125</v>
      </c>
      <c r="G434" s="394"/>
      <c r="H434" s="394"/>
      <c r="I434" s="394"/>
      <c r="J434" s="388"/>
      <c r="K434" s="392" t="s">
        <v>5</v>
      </c>
      <c r="L434" s="212"/>
      <c r="M434" s="212"/>
      <c r="N434" s="212"/>
      <c r="O434" s="212"/>
      <c r="P434" s="212"/>
      <c r="Q434" s="212"/>
      <c r="R434" s="215"/>
      <c r="T434" s="217"/>
      <c r="U434" s="212"/>
      <c r="V434" s="212"/>
      <c r="W434" s="212"/>
      <c r="X434" s="212"/>
      <c r="Y434" s="212"/>
      <c r="Z434" s="212"/>
      <c r="AA434" s="218"/>
      <c r="AT434" s="219" t="s">
        <v>168</v>
      </c>
      <c r="AU434" s="219" t="s">
        <v>114</v>
      </c>
      <c r="AV434" s="216" t="s">
        <v>83</v>
      </c>
      <c r="AW434" s="216" t="s">
        <v>33</v>
      </c>
      <c r="AX434" s="216" t="s">
        <v>75</v>
      </c>
      <c r="AY434" s="219" t="s">
        <v>160</v>
      </c>
    </row>
    <row r="435" spans="2:51" s="225" customFormat="1" ht="20.5" customHeight="1">
      <c r="B435" s="220"/>
      <c r="C435" s="395"/>
      <c r="D435" s="395"/>
      <c r="E435" s="396" t="s">
        <v>5</v>
      </c>
      <c r="F435" s="397" t="s">
        <v>1600</v>
      </c>
      <c r="G435" s="398"/>
      <c r="H435" s="398"/>
      <c r="I435" s="398"/>
      <c r="J435" s="395"/>
      <c r="K435" s="399">
        <v>0.54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16" customFormat="1" ht="20.5" customHeight="1">
      <c r="B436" s="211"/>
      <c r="C436" s="388"/>
      <c r="D436" s="388"/>
      <c r="E436" s="389" t="s">
        <v>5</v>
      </c>
      <c r="F436" s="393" t="s">
        <v>1127</v>
      </c>
      <c r="G436" s="394"/>
      <c r="H436" s="394"/>
      <c r="I436" s="394"/>
      <c r="J436" s="388"/>
      <c r="K436" s="392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25" customFormat="1" ht="20.5" customHeight="1">
      <c r="B437" s="220"/>
      <c r="C437" s="395"/>
      <c r="D437" s="395"/>
      <c r="E437" s="396" t="s">
        <v>5</v>
      </c>
      <c r="F437" s="397" t="s">
        <v>1600</v>
      </c>
      <c r="G437" s="398"/>
      <c r="H437" s="398"/>
      <c r="I437" s="398"/>
      <c r="J437" s="395"/>
      <c r="K437" s="399">
        <v>0.54</v>
      </c>
      <c r="L437" s="221"/>
      <c r="M437" s="221"/>
      <c r="N437" s="221"/>
      <c r="O437" s="221"/>
      <c r="P437" s="221"/>
      <c r="Q437" s="221"/>
      <c r="R437" s="224"/>
      <c r="T437" s="226"/>
      <c r="U437" s="221"/>
      <c r="V437" s="221"/>
      <c r="W437" s="221"/>
      <c r="X437" s="221"/>
      <c r="Y437" s="221"/>
      <c r="Z437" s="221"/>
      <c r="AA437" s="227"/>
      <c r="AT437" s="228" t="s">
        <v>168</v>
      </c>
      <c r="AU437" s="228" t="s">
        <v>114</v>
      </c>
      <c r="AV437" s="225" t="s">
        <v>114</v>
      </c>
      <c r="AW437" s="225" t="s">
        <v>33</v>
      </c>
      <c r="AX437" s="225" t="s">
        <v>75</v>
      </c>
      <c r="AY437" s="228" t="s">
        <v>160</v>
      </c>
    </row>
    <row r="438" spans="2:51" s="216" customFormat="1" ht="20.5" customHeight="1">
      <c r="B438" s="211"/>
      <c r="C438" s="388"/>
      <c r="D438" s="388"/>
      <c r="E438" s="389" t="s">
        <v>5</v>
      </c>
      <c r="F438" s="393" t="s">
        <v>1129</v>
      </c>
      <c r="G438" s="394"/>
      <c r="H438" s="394"/>
      <c r="I438" s="394"/>
      <c r="J438" s="388"/>
      <c r="K438" s="392" t="s">
        <v>5</v>
      </c>
      <c r="L438" s="212"/>
      <c r="M438" s="212"/>
      <c r="N438" s="212"/>
      <c r="O438" s="212"/>
      <c r="P438" s="212"/>
      <c r="Q438" s="212"/>
      <c r="R438" s="215"/>
      <c r="T438" s="217"/>
      <c r="U438" s="212"/>
      <c r="V438" s="212"/>
      <c r="W438" s="212"/>
      <c r="X438" s="212"/>
      <c r="Y438" s="212"/>
      <c r="Z438" s="212"/>
      <c r="AA438" s="218"/>
      <c r="AT438" s="219" t="s">
        <v>168</v>
      </c>
      <c r="AU438" s="219" t="s">
        <v>114</v>
      </c>
      <c r="AV438" s="216" t="s">
        <v>83</v>
      </c>
      <c r="AW438" s="216" t="s">
        <v>33</v>
      </c>
      <c r="AX438" s="216" t="s">
        <v>75</v>
      </c>
      <c r="AY438" s="219" t="s">
        <v>160</v>
      </c>
    </row>
    <row r="439" spans="2:51" s="225" customFormat="1" ht="20.5" customHeight="1">
      <c r="B439" s="220"/>
      <c r="C439" s="395"/>
      <c r="D439" s="395"/>
      <c r="E439" s="396" t="s">
        <v>5</v>
      </c>
      <c r="F439" s="397" t="s">
        <v>1600</v>
      </c>
      <c r="G439" s="398"/>
      <c r="H439" s="398"/>
      <c r="I439" s="398"/>
      <c r="J439" s="395"/>
      <c r="K439" s="399">
        <v>0.54</v>
      </c>
      <c r="L439" s="221"/>
      <c r="M439" s="221"/>
      <c r="N439" s="221"/>
      <c r="O439" s="221"/>
      <c r="P439" s="221"/>
      <c r="Q439" s="221"/>
      <c r="R439" s="224"/>
      <c r="T439" s="226"/>
      <c r="U439" s="221"/>
      <c r="V439" s="221"/>
      <c r="W439" s="221"/>
      <c r="X439" s="221"/>
      <c r="Y439" s="221"/>
      <c r="Z439" s="221"/>
      <c r="AA439" s="227"/>
      <c r="AT439" s="228" t="s">
        <v>168</v>
      </c>
      <c r="AU439" s="228" t="s">
        <v>114</v>
      </c>
      <c r="AV439" s="225" t="s">
        <v>114</v>
      </c>
      <c r="AW439" s="225" t="s">
        <v>33</v>
      </c>
      <c r="AX439" s="225" t="s">
        <v>75</v>
      </c>
      <c r="AY439" s="228" t="s">
        <v>160</v>
      </c>
    </row>
    <row r="440" spans="2:51" s="216" customFormat="1" ht="20.5" customHeight="1">
      <c r="B440" s="211"/>
      <c r="C440" s="388"/>
      <c r="D440" s="388"/>
      <c r="E440" s="389" t="s">
        <v>5</v>
      </c>
      <c r="F440" s="393" t="s">
        <v>1131</v>
      </c>
      <c r="G440" s="394"/>
      <c r="H440" s="394"/>
      <c r="I440" s="394"/>
      <c r="J440" s="388"/>
      <c r="K440" s="392" t="s">
        <v>5</v>
      </c>
      <c r="L440" s="212"/>
      <c r="M440" s="212"/>
      <c r="N440" s="212"/>
      <c r="O440" s="212"/>
      <c r="P440" s="212"/>
      <c r="Q440" s="212"/>
      <c r="R440" s="215"/>
      <c r="T440" s="217"/>
      <c r="U440" s="212"/>
      <c r="V440" s="212"/>
      <c r="W440" s="212"/>
      <c r="X440" s="212"/>
      <c r="Y440" s="212"/>
      <c r="Z440" s="212"/>
      <c r="AA440" s="218"/>
      <c r="AT440" s="219" t="s">
        <v>168</v>
      </c>
      <c r="AU440" s="219" t="s">
        <v>114</v>
      </c>
      <c r="AV440" s="216" t="s">
        <v>83</v>
      </c>
      <c r="AW440" s="216" t="s">
        <v>33</v>
      </c>
      <c r="AX440" s="216" t="s">
        <v>75</v>
      </c>
      <c r="AY440" s="219" t="s">
        <v>160</v>
      </c>
    </row>
    <row r="441" spans="2:51" s="225" customFormat="1" ht="20.5" customHeight="1">
      <c r="B441" s="220"/>
      <c r="C441" s="395"/>
      <c r="D441" s="395"/>
      <c r="E441" s="396" t="s">
        <v>5</v>
      </c>
      <c r="F441" s="397" t="s">
        <v>1600</v>
      </c>
      <c r="G441" s="398"/>
      <c r="H441" s="398"/>
      <c r="I441" s="398"/>
      <c r="J441" s="395"/>
      <c r="K441" s="399">
        <v>0.54</v>
      </c>
      <c r="L441" s="221"/>
      <c r="M441" s="221"/>
      <c r="N441" s="221"/>
      <c r="O441" s="221"/>
      <c r="P441" s="221"/>
      <c r="Q441" s="221"/>
      <c r="R441" s="224"/>
      <c r="T441" s="226"/>
      <c r="U441" s="221"/>
      <c r="V441" s="221"/>
      <c r="W441" s="221"/>
      <c r="X441" s="221"/>
      <c r="Y441" s="221"/>
      <c r="Z441" s="221"/>
      <c r="AA441" s="227"/>
      <c r="AT441" s="228" t="s">
        <v>168</v>
      </c>
      <c r="AU441" s="228" t="s">
        <v>114</v>
      </c>
      <c r="AV441" s="225" t="s">
        <v>114</v>
      </c>
      <c r="AW441" s="225" t="s">
        <v>33</v>
      </c>
      <c r="AX441" s="225" t="s">
        <v>75</v>
      </c>
      <c r="AY441" s="228" t="s">
        <v>160</v>
      </c>
    </row>
    <row r="442" spans="2:51" s="216" customFormat="1" ht="20.5" customHeight="1">
      <c r="B442" s="211"/>
      <c r="C442" s="388"/>
      <c r="D442" s="388"/>
      <c r="E442" s="389" t="s">
        <v>5</v>
      </c>
      <c r="F442" s="393" t="s">
        <v>1485</v>
      </c>
      <c r="G442" s="394"/>
      <c r="H442" s="394"/>
      <c r="I442" s="394"/>
      <c r="J442" s="388"/>
      <c r="K442" s="392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395"/>
      <c r="D443" s="395"/>
      <c r="E443" s="396" t="s">
        <v>5</v>
      </c>
      <c r="F443" s="397" t="s">
        <v>1601</v>
      </c>
      <c r="G443" s="398"/>
      <c r="H443" s="398"/>
      <c r="I443" s="398"/>
      <c r="J443" s="395"/>
      <c r="K443" s="399">
        <v>0.88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16" customFormat="1" ht="20.5" customHeight="1">
      <c r="B444" s="211"/>
      <c r="C444" s="388"/>
      <c r="D444" s="388"/>
      <c r="E444" s="389" t="s">
        <v>5</v>
      </c>
      <c r="F444" s="393" t="s">
        <v>1133</v>
      </c>
      <c r="G444" s="394"/>
      <c r="H444" s="394"/>
      <c r="I444" s="394"/>
      <c r="J444" s="388"/>
      <c r="K444" s="392" t="s">
        <v>5</v>
      </c>
      <c r="L444" s="212"/>
      <c r="M444" s="212"/>
      <c r="N444" s="212"/>
      <c r="O444" s="212"/>
      <c r="P444" s="212"/>
      <c r="Q444" s="212"/>
      <c r="R444" s="215"/>
      <c r="T444" s="217"/>
      <c r="U444" s="212"/>
      <c r="V444" s="212"/>
      <c r="W444" s="212"/>
      <c r="X444" s="212"/>
      <c r="Y444" s="212"/>
      <c r="Z444" s="212"/>
      <c r="AA444" s="218"/>
      <c r="AT444" s="219" t="s">
        <v>168</v>
      </c>
      <c r="AU444" s="219" t="s">
        <v>114</v>
      </c>
      <c r="AV444" s="216" t="s">
        <v>83</v>
      </c>
      <c r="AW444" s="216" t="s">
        <v>33</v>
      </c>
      <c r="AX444" s="216" t="s">
        <v>75</v>
      </c>
      <c r="AY444" s="219" t="s">
        <v>160</v>
      </c>
    </row>
    <row r="445" spans="2:51" s="225" customFormat="1" ht="20.5" customHeight="1">
      <c r="B445" s="220"/>
      <c r="C445" s="395"/>
      <c r="D445" s="395"/>
      <c r="E445" s="396" t="s">
        <v>5</v>
      </c>
      <c r="F445" s="397" t="s">
        <v>1600</v>
      </c>
      <c r="G445" s="398"/>
      <c r="H445" s="398"/>
      <c r="I445" s="398"/>
      <c r="J445" s="395"/>
      <c r="K445" s="399">
        <v>0.54</v>
      </c>
      <c r="L445" s="221"/>
      <c r="M445" s="221"/>
      <c r="N445" s="221"/>
      <c r="O445" s="221"/>
      <c r="P445" s="221"/>
      <c r="Q445" s="221"/>
      <c r="R445" s="224"/>
      <c r="T445" s="226"/>
      <c r="U445" s="221"/>
      <c r="V445" s="221"/>
      <c r="W445" s="221"/>
      <c r="X445" s="221"/>
      <c r="Y445" s="221"/>
      <c r="Z445" s="221"/>
      <c r="AA445" s="227"/>
      <c r="AT445" s="228" t="s">
        <v>168</v>
      </c>
      <c r="AU445" s="228" t="s">
        <v>114</v>
      </c>
      <c r="AV445" s="225" t="s">
        <v>114</v>
      </c>
      <c r="AW445" s="225" t="s">
        <v>33</v>
      </c>
      <c r="AX445" s="225" t="s">
        <v>75</v>
      </c>
      <c r="AY445" s="228" t="s">
        <v>160</v>
      </c>
    </row>
    <row r="446" spans="2:51" s="216" customFormat="1" ht="20.5" customHeight="1">
      <c r="B446" s="211"/>
      <c r="C446" s="388"/>
      <c r="D446" s="388"/>
      <c r="E446" s="389" t="s">
        <v>5</v>
      </c>
      <c r="F446" s="393" t="s">
        <v>1487</v>
      </c>
      <c r="G446" s="394"/>
      <c r="H446" s="394"/>
      <c r="I446" s="394"/>
      <c r="J446" s="388"/>
      <c r="K446" s="392" t="s">
        <v>5</v>
      </c>
      <c r="L446" s="212"/>
      <c r="M446" s="212"/>
      <c r="N446" s="212"/>
      <c r="O446" s="212"/>
      <c r="P446" s="212"/>
      <c r="Q446" s="212"/>
      <c r="R446" s="215"/>
      <c r="T446" s="217"/>
      <c r="U446" s="212"/>
      <c r="V446" s="212"/>
      <c r="W446" s="212"/>
      <c r="X446" s="212"/>
      <c r="Y446" s="212"/>
      <c r="Z446" s="212"/>
      <c r="AA446" s="218"/>
      <c r="AT446" s="219" t="s">
        <v>168</v>
      </c>
      <c r="AU446" s="219" t="s">
        <v>114</v>
      </c>
      <c r="AV446" s="216" t="s">
        <v>83</v>
      </c>
      <c r="AW446" s="216" t="s">
        <v>33</v>
      </c>
      <c r="AX446" s="216" t="s">
        <v>75</v>
      </c>
      <c r="AY446" s="219" t="s">
        <v>160</v>
      </c>
    </row>
    <row r="447" spans="2:51" s="225" customFormat="1" ht="20.5" customHeight="1">
      <c r="B447" s="220"/>
      <c r="C447" s="395"/>
      <c r="D447" s="395"/>
      <c r="E447" s="396" t="s">
        <v>5</v>
      </c>
      <c r="F447" s="397" t="s">
        <v>1602</v>
      </c>
      <c r="G447" s="398"/>
      <c r="H447" s="398"/>
      <c r="I447" s="398"/>
      <c r="J447" s="395"/>
      <c r="K447" s="399">
        <v>0.232</v>
      </c>
      <c r="L447" s="221"/>
      <c r="M447" s="221"/>
      <c r="N447" s="221"/>
      <c r="O447" s="221"/>
      <c r="P447" s="221"/>
      <c r="Q447" s="221"/>
      <c r="R447" s="224"/>
      <c r="T447" s="226"/>
      <c r="U447" s="221"/>
      <c r="V447" s="221"/>
      <c r="W447" s="221"/>
      <c r="X447" s="221"/>
      <c r="Y447" s="221"/>
      <c r="Z447" s="221"/>
      <c r="AA447" s="227"/>
      <c r="AT447" s="228" t="s">
        <v>168</v>
      </c>
      <c r="AU447" s="228" t="s">
        <v>114</v>
      </c>
      <c r="AV447" s="225" t="s">
        <v>114</v>
      </c>
      <c r="AW447" s="225" t="s">
        <v>33</v>
      </c>
      <c r="AX447" s="225" t="s">
        <v>75</v>
      </c>
      <c r="AY447" s="228" t="s">
        <v>160</v>
      </c>
    </row>
    <row r="448" spans="2:51" s="216" customFormat="1" ht="20.5" customHeight="1">
      <c r="B448" s="211"/>
      <c r="C448" s="388"/>
      <c r="D448" s="388"/>
      <c r="E448" s="389" t="s">
        <v>5</v>
      </c>
      <c r="F448" s="393" t="s">
        <v>1489</v>
      </c>
      <c r="G448" s="394"/>
      <c r="H448" s="394"/>
      <c r="I448" s="394"/>
      <c r="J448" s="388"/>
      <c r="K448" s="392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395"/>
      <c r="D449" s="395"/>
      <c r="E449" s="396" t="s">
        <v>5</v>
      </c>
      <c r="F449" s="397" t="s">
        <v>1603</v>
      </c>
      <c r="G449" s="398"/>
      <c r="H449" s="398"/>
      <c r="I449" s="398"/>
      <c r="J449" s="395"/>
      <c r="K449" s="399">
        <v>0.448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16" customFormat="1" ht="20.5" customHeight="1">
      <c r="B450" s="211"/>
      <c r="C450" s="388"/>
      <c r="D450" s="388"/>
      <c r="E450" s="389" t="s">
        <v>5</v>
      </c>
      <c r="F450" s="393" t="s">
        <v>1491</v>
      </c>
      <c r="G450" s="394"/>
      <c r="H450" s="394"/>
      <c r="I450" s="394"/>
      <c r="J450" s="388"/>
      <c r="K450" s="392" t="s">
        <v>5</v>
      </c>
      <c r="L450" s="212"/>
      <c r="M450" s="212"/>
      <c r="N450" s="212"/>
      <c r="O450" s="212"/>
      <c r="P450" s="212"/>
      <c r="Q450" s="212"/>
      <c r="R450" s="215"/>
      <c r="T450" s="217"/>
      <c r="U450" s="212"/>
      <c r="V450" s="212"/>
      <c r="W450" s="212"/>
      <c r="X450" s="212"/>
      <c r="Y450" s="212"/>
      <c r="Z450" s="212"/>
      <c r="AA450" s="218"/>
      <c r="AT450" s="219" t="s">
        <v>168</v>
      </c>
      <c r="AU450" s="219" t="s">
        <v>114</v>
      </c>
      <c r="AV450" s="216" t="s">
        <v>83</v>
      </c>
      <c r="AW450" s="216" t="s">
        <v>33</v>
      </c>
      <c r="AX450" s="216" t="s">
        <v>75</v>
      </c>
      <c r="AY450" s="219" t="s">
        <v>160</v>
      </c>
    </row>
    <row r="451" spans="2:51" s="225" customFormat="1" ht="20.5" customHeight="1">
      <c r="B451" s="220"/>
      <c r="C451" s="395"/>
      <c r="D451" s="395"/>
      <c r="E451" s="396" t="s">
        <v>5</v>
      </c>
      <c r="F451" s="397" t="s">
        <v>1603</v>
      </c>
      <c r="G451" s="398"/>
      <c r="H451" s="398"/>
      <c r="I451" s="398"/>
      <c r="J451" s="395"/>
      <c r="K451" s="399">
        <v>0.448</v>
      </c>
      <c r="L451" s="221"/>
      <c r="M451" s="221"/>
      <c r="N451" s="221"/>
      <c r="O451" s="221"/>
      <c r="P451" s="221"/>
      <c r="Q451" s="221"/>
      <c r="R451" s="224"/>
      <c r="T451" s="226"/>
      <c r="U451" s="221"/>
      <c r="V451" s="221"/>
      <c r="W451" s="221"/>
      <c r="X451" s="221"/>
      <c r="Y451" s="221"/>
      <c r="Z451" s="221"/>
      <c r="AA451" s="227"/>
      <c r="AT451" s="228" t="s">
        <v>168</v>
      </c>
      <c r="AU451" s="228" t="s">
        <v>114</v>
      </c>
      <c r="AV451" s="225" t="s">
        <v>114</v>
      </c>
      <c r="AW451" s="225" t="s">
        <v>33</v>
      </c>
      <c r="AX451" s="225" t="s">
        <v>75</v>
      </c>
      <c r="AY451" s="228" t="s">
        <v>160</v>
      </c>
    </row>
    <row r="452" spans="2:51" s="216" customFormat="1" ht="20.5" customHeight="1">
      <c r="B452" s="211"/>
      <c r="C452" s="388"/>
      <c r="D452" s="388"/>
      <c r="E452" s="389" t="s">
        <v>5</v>
      </c>
      <c r="F452" s="393" t="s">
        <v>1492</v>
      </c>
      <c r="G452" s="394"/>
      <c r="H452" s="394"/>
      <c r="I452" s="394"/>
      <c r="J452" s="388"/>
      <c r="K452" s="392" t="s">
        <v>5</v>
      </c>
      <c r="L452" s="212"/>
      <c r="M452" s="212"/>
      <c r="N452" s="212"/>
      <c r="O452" s="212"/>
      <c r="P452" s="212"/>
      <c r="Q452" s="212"/>
      <c r="R452" s="215"/>
      <c r="T452" s="217"/>
      <c r="U452" s="212"/>
      <c r="V452" s="212"/>
      <c r="W452" s="212"/>
      <c r="X452" s="212"/>
      <c r="Y452" s="212"/>
      <c r="Z452" s="212"/>
      <c r="AA452" s="218"/>
      <c r="AT452" s="219" t="s">
        <v>168</v>
      </c>
      <c r="AU452" s="219" t="s">
        <v>114</v>
      </c>
      <c r="AV452" s="216" t="s">
        <v>83</v>
      </c>
      <c r="AW452" s="216" t="s">
        <v>33</v>
      </c>
      <c r="AX452" s="216" t="s">
        <v>75</v>
      </c>
      <c r="AY452" s="219" t="s">
        <v>160</v>
      </c>
    </row>
    <row r="453" spans="2:51" s="225" customFormat="1" ht="20.5" customHeight="1">
      <c r="B453" s="220"/>
      <c r="C453" s="395"/>
      <c r="D453" s="395"/>
      <c r="E453" s="396" t="s">
        <v>5</v>
      </c>
      <c r="F453" s="397" t="s">
        <v>1604</v>
      </c>
      <c r="G453" s="398"/>
      <c r="H453" s="398"/>
      <c r="I453" s="398"/>
      <c r="J453" s="395"/>
      <c r="K453" s="399">
        <v>0.332</v>
      </c>
      <c r="L453" s="221"/>
      <c r="M453" s="221"/>
      <c r="N453" s="221"/>
      <c r="O453" s="221"/>
      <c r="P453" s="221"/>
      <c r="Q453" s="221"/>
      <c r="R453" s="224"/>
      <c r="T453" s="226"/>
      <c r="U453" s="221"/>
      <c r="V453" s="221"/>
      <c r="W453" s="221"/>
      <c r="X453" s="221"/>
      <c r="Y453" s="221"/>
      <c r="Z453" s="221"/>
      <c r="AA453" s="227"/>
      <c r="AT453" s="228" t="s">
        <v>168</v>
      </c>
      <c r="AU453" s="228" t="s">
        <v>114</v>
      </c>
      <c r="AV453" s="225" t="s">
        <v>114</v>
      </c>
      <c r="AW453" s="225" t="s">
        <v>33</v>
      </c>
      <c r="AX453" s="225" t="s">
        <v>75</v>
      </c>
      <c r="AY453" s="228" t="s">
        <v>160</v>
      </c>
    </row>
    <row r="454" spans="2:51" s="216" customFormat="1" ht="20.5" customHeight="1">
      <c r="B454" s="211"/>
      <c r="C454" s="388"/>
      <c r="D454" s="388"/>
      <c r="E454" s="389" t="s">
        <v>5</v>
      </c>
      <c r="F454" s="393" t="s">
        <v>1494</v>
      </c>
      <c r="G454" s="394"/>
      <c r="H454" s="394"/>
      <c r="I454" s="394"/>
      <c r="J454" s="388"/>
      <c r="K454" s="392" t="s">
        <v>5</v>
      </c>
      <c r="L454" s="212"/>
      <c r="M454" s="212"/>
      <c r="N454" s="212"/>
      <c r="O454" s="212"/>
      <c r="P454" s="212"/>
      <c r="Q454" s="212"/>
      <c r="R454" s="215"/>
      <c r="T454" s="217"/>
      <c r="U454" s="212"/>
      <c r="V454" s="212"/>
      <c r="W454" s="212"/>
      <c r="X454" s="212"/>
      <c r="Y454" s="212"/>
      <c r="Z454" s="212"/>
      <c r="AA454" s="218"/>
      <c r="AT454" s="219" t="s">
        <v>168</v>
      </c>
      <c r="AU454" s="219" t="s">
        <v>114</v>
      </c>
      <c r="AV454" s="216" t="s">
        <v>83</v>
      </c>
      <c r="AW454" s="216" t="s">
        <v>33</v>
      </c>
      <c r="AX454" s="216" t="s">
        <v>75</v>
      </c>
      <c r="AY454" s="219" t="s">
        <v>160</v>
      </c>
    </row>
    <row r="455" spans="2:51" s="225" customFormat="1" ht="20.5" customHeight="1">
      <c r="B455" s="220"/>
      <c r="C455" s="395"/>
      <c r="D455" s="395"/>
      <c r="E455" s="396" t="s">
        <v>5</v>
      </c>
      <c r="F455" s="397" t="s">
        <v>1604</v>
      </c>
      <c r="G455" s="398"/>
      <c r="H455" s="398"/>
      <c r="I455" s="398"/>
      <c r="J455" s="395"/>
      <c r="K455" s="399">
        <v>0.332</v>
      </c>
      <c r="L455" s="221"/>
      <c r="M455" s="221"/>
      <c r="N455" s="221"/>
      <c r="O455" s="221"/>
      <c r="P455" s="221"/>
      <c r="Q455" s="221"/>
      <c r="R455" s="224"/>
      <c r="T455" s="226"/>
      <c r="U455" s="221"/>
      <c r="V455" s="221"/>
      <c r="W455" s="221"/>
      <c r="X455" s="221"/>
      <c r="Y455" s="221"/>
      <c r="Z455" s="221"/>
      <c r="AA455" s="227"/>
      <c r="AT455" s="228" t="s">
        <v>168</v>
      </c>
      <c r="AU455" s="228" t="s">
        <v>114</v>
      </c>
      <c r="AV455" s="225" t="s">
        <v>114</v>
      </c>
      <c r="AW455" s="225" t="s">
        <v>33</v>
      </c>
      <c r="AX455" s="225" t="s">
        <v>75</v>
      </c>
      <c r="AY455" s="228" t="s">
        <v>160</v>
      </c>
    </row>
    <row r="456" spans="2:51" s="216" customFormat="1" ht="20.5" customHeight="1">
      <c r="B456" s="211"/>
      <c r="C456" s="388"/>
      <c r="D456" s="388"/>
      <c r="E456" s="389" t="s">
        <v>5</v>
      </c>
      <c r="F456" s="393" t="s">
        <v>1495</v>
      </c>
      <c r="G456" s="394"/>
      <c r="H456" s="394"/>
      <c r="I456" s="394"/>
      <c r="J456" s="388"/>
      <c r="K456" s="392" t="s">
        <v>5</v>
      </c>
      <c r="L456" s="212"/>
      <c r="M456" s="212"/>
      <c r="N456" s="212"/>
      <c r="O456" s="212"/>
      <c r="P456" s="212"/>
      <c r="Q456" s="212"/>
      <c r="R456" s="215"/>
      <c r="T456" s="217"/>
      <c r="U456" s="212"/>
      <c r="V456" s="212"/>
      <c r="W456" s="212"/>
      <c r="X456" s="212"/>
      <c r="Y456" s="212"/>
      <c r="Z456" s="212"/>
      <c r="AA456" s="218"/>
      <c r="AT456" s="219" t="s">
        <v>168</v>
      </c>
      <c r="AU456" s="219" t="s">
        <v>114</v>
      </c>
      <c r="AV456" s="216" t="s">
        <v>83</v>
      </c>
      <c r="AW456" s="216" t="s">
        <v>33</v>
      </c>
      <c r="AX456" s="216" t="s">
        <v>75</v>
      </c>
      <c r="AY456" s="219" t="s">
        <v>160</v>
      </c>
    </row>
    <row r="457" spans="2:51" s="225" customFormat="1" ht="20.5" customHeight="1">
      <c r="B457" s="220"/>
      <c r="C457" s="395"/>
      <c r="D457" s="395"/>
      <c r="E457" s="396" t="s">
        <v>5</v>
      </c>
      <c r="F457" s="397" t="s">
        <v>1604</v>
      </c>
      <c r="G457" s="398"/>
      <c r="H457" s="398"/>
      <c r="I457" s="398"/>
      <c r="J457" s="395"/>
      <c r="K457" s="399">
        <v>0.332</v>
      </c>
      <c r="L457" s="221"/>
      <c r="M457" s="221"/>
      <c r="N457" s="221"/>
      <c r="O457" s="221"/>
      <c r="P457" s="221"/>
      <c r="Q457" s="221"/>
      <c r="R457" s="224"/>
      <c r="T457" s="226"/>
      <c r="U457" s="221"/>
      <c r="V457" s="221"/>
      <c r="W457" s="221"/>
      <c r="X457" s="221"/>
      <c r="Y457" s="221"/>
      <c r="Z457" s="221"/>
      <c r="AA457" s="227"/>
      <c r="AT457" s="228" t="s">
        <v>168</v>
      </c>
      <c r="AU457" s="228" t="s">
        <v>114</v>
      </c>
      <c r="AV457" s="225" t="s">
        <v>114</v>
      </c>
      <c r="AW457" s="225" t="s">
        <v>33</v>
      </c>
      <c r="AX457" s="225" t="s">
        <v>75</v>
      </c>
      <c r="AY457" s="228" t="s">
        <v>160</v>
      </c>
    </row>
    <row r="458" spans="2:51" s="216" customFormat="1" ht="20.5" customHeight="1">
      <c r="B458" s="211"/>
      <c r="C458" s="388"/>
      <c r="D458" s="388"/>
      <c r="E458" s="389" t="s">
        <v>5</v>
      </c>
      <c r="F458" s="393" t="s">
        <v>1496</v>
      </c>
      <c r="G458" s="394"/>
      <c r="H458" s="394"/>
      <c r="I458" s="394"/>
      <c r="J458" s="388"/>
      <c r="K458" s="392" t="s">
        <v>5</v>
      </c>
      <c r="L458" s="212"/>
      <c r="M458" s="212"/>
      <c r="N458" s="212"/>
      <c r="O458" s="212"/>
      <c r="P458" s="212"/>
      <c r="Q458" s="212"/>
      <c r="R458" s="215"/>
      <c r="T458" s="217"/>
      <c r="U458" s="212"/>
      <c r="V458" s="212"/>
      <c r="W458" s="212"/>
      <c r="X458" s="212"/>
      <c r="Y458" s="212"/>
      <c r="Z458" s="212"/>
      <c r="AA458" s="218"/>
      <c r="AT458" s="219" t="s">
        <v>168</v>
      </c>
      <c r="AU458" s="219" t="s">
        <v>114</v>
      </c>
      <c r="AV458" s="216" t="s">
        <v>83</v>
      </c>
      <c r="AW458" s="216" t="s">
        <v>33</v>
      </c>
      <c r="AX458" s="216" t="s">
        <v>75</v>
      </c>
      <c r="AY458" s="219" t="s">
        <v>160</v>
      </c>
    </row>
    <row r="459" spans="2:51" s="225" customFormat="1" ht="20.5" customHeight="1">
      <c r="B459" s="220"/>
      <c r="C459" s="395"/>
      <c r="D459" s="395"/>
      <c r="E459" s="396" t="s">
        <v>5</v>
      </c>
      <c r="F459" s="397" t="s">
        <v>1605</v>
      </c>
      <c r="G459" s="398"/>
      <c r="H459" s="398"/>
      <c r="I459" s="398"/>
      <c r="J459" s="395"/>
      <c r="K459" s="399">
        <v>0.628</v>
      </c>
      <c r="L459" s="221"/>
      <c r="M459" s="221"/>
      <c r="N459" s="221"/>
      <c r="O459" s="221"/>
      <c r="P459" s="221"/>
      <c r="Q459" s="221"/>
      <c r="R459" s="224"/>
      <c r="T459" s="226"/>
      <c r="U459" s="221"/>
      <c r="V459" s="221"/>
      <c r="W459" s="221"/>
      <c r="X459" s="221"/>
      <c r="Y459" s="221"/>
      <c r="Z459" s="221"/>
      <c r="AA459" s="227"/>
      <c r="AT459" s="228" t="s">
        <v>168</v>
      </c>
      <c r="AU459" s="228" t="s">
        <v>114</v>
      </c>
      <c r="AV459" s="225" t="s">
        <v>114</v>
      </c>
      <c r="AW459" s="225" t="s">
        <v>33</v>
      </c>
      <c r="AX459" s="225" t="s">
        <v>75</v>
      </c>
      <c r="AY459" s="228" t="s">
        <v>160</v>
      </c>
    </row>
    <row r="460" spans="2:51" s="216" customFormat="1" ht="20.5" customHeight="1">
      <c r="B460" s="211"/>
      <c r="C460" s="388"/>
      <c r="D460" s="388"/>
      <c r="E460" s="389" t="s">
        <v>5</v>
      </c>
      <c r="F460" s="393" t="s">
        <v>1498</v>
      </c>
      <c r="G460" s="394"/>
      <c r="H460" s="394"/>
      <c r="I460" s="394"/>
      <c r="J460" s="388"/>
      <c r="K460" s="392" t="s">
        <v>5</v>
      </c>
      <c r="L460" s="212"/>
      <c r="M460" s="212"/>
      <c r="N460" s="212"/>
      <c r="O460" s="212"/>
      <c r="P460" s="212"/>
      <c r="Q460" s="212"/>
      <c r="R460" s="215"/>
      <c r="T460" s="217"/>
      <c r="U460" s="212"/>
      <c r="V460" s="212"/>
      <c r="W460" s="212"/>
      <c r="X460" s="212"/>
      <c r="Y460" s="212"/>
      <c r="Z460" s="212"/>
      <c r="AA460" s="218"/>
      <c r="AT460" s="219" t="s">
        <v>168</v>
      </c>
      <c r="AU460" s="219" t="s">
        <v>114</v>
      </c>
      <c r="AV460" s="216" t="s">
        <v>83</v>
      </c>
      <c r="AW460" s="216" t="s">
        <v>33</v>
      </c>
      <c r="AX460" s="216" t="s">
        <v>75</v>
      </c>
      <c r="AY460" s="219" t="s">
        <v>160</v>
      </c>
    </row>
    <row r="461" spans="2:51" s="225" customFormat="1" ht="20.5" customHeight="1">
      <c r="B461" s="220"/>
      <c r="C461" s="395"/>
      <c r="D461" s="395"/>
      <c r="E461" s="396" t="s">
        <v>5</v>
      </c>
      <c r="F461" s="397" t="s">
        <v>1605</v>
      </c>
      <c r="G461" s="398"/>
      <c r="H461" s="398"/>
      <c r="I461" s="398"/>
      <c r="J461" s="395"/>
      <c r="K461" s="399">
        <v>0.628</v>
      </c>
      <c r="L461" s="221"/>
      <c r="M461" s="221"/>
      <c r="N461" s="221"/>
      <c r="O461" s="221"/>
      <c r="P461" s="221"/>
      <c r="Q461" s="221"/>
      <c r="R461" s="224"/>
      <c r="T461" s="226"/>
      <c r="U461" s="221"/>
      <c r="V461" s="221"/>
      <c r="W461" s="221"/>
      <c r="X461" s="221"/>
      <c r="Y461" s="221"/>
      <c r="Z461" s="221"/>
      <c r="AA461" s="227"/>
      <c r="AT461" s="228" t="s">
        <v>168</v>
      </c>
      <c r="AU461" s="228" t="s">
        <v>114</v>
      </c>
      <c r="AV461" s="225" t="s">
        <v>114</v>
      </c>
      <c r="AW461" s="225" t="s">
        <v>33</v>
      </c>
      <c r="AX461" s="225" t="s">
        <v>75</v>
      </c>
      <c r="AY461" s="228" t="s">
        <v>160</v>
      </c>
    </row>
    <row r="462" spans="2:51" s="216" customFormat="1" ht="20.5" customHeight="1">
      <c r="B462" s="211"/>
      <c r="C462" s="388"/>
      <c r="D462" s="388"/>
      <c r="E462" s="389" t="s">
        <v>5</v>
      </c>
      <c r="F462" s="393" t="s">
        <v>1499</v>
      </c>
      <c r="G462" s="394"/>
      <c r="H462" s="394"/>
      <c r="I462" s="394"/>
      <c r="J462" s="388"/>
      <c r="K462" s="392" t="s">
        <v>5</v>
      </c>
      <c r="L462" s="212"/>
      <c r="M462" s="212"/>
      <c r="N462" s="212"/>
      <c r="O462" s="212"/>
      <c r="P462" s="212"/>
      <c r="Q462" s="212"/>
      <c r="R462" s="215"/>
      <c r="T462" s="217"/>
      <c r="U462" s="212"/>
      <c r="V462" s="212"/>
      <c r="W462" s="212"/>
      <c r="X462" s="212"/>
      <c r="Y462" s="212"/>
      <c r="Z462" s="212"/>
      <c r="AA462" s="218"/>
      <c r="AT462" s="219" t="s">
        <v>168</v>
      </c>
      <c r="AU462" s="219" t="s">
        <v>114</v>
      </c>
      <c r="AV462" s="216" t="s">
        <v>83</v>
      </c>
      <c r="AW462" s="216" t="s">
        <v>33</v>
      </c>
      <c r="AX462" s="216" t="s">
        <v>75</v>
      </c>
      <c r="AY462" s="219" t="s">
        <v>160</v>
      </c>
    </row>
    <row r="463" spans="2:51" s="225" customFormat="1" ht="20.5" customHeight="1">
      <c r="B463" s="220"/>
      <c r="C463" s="395"/>
      <c r="D463" s="395"/>
      <c r="E463" s="396" t="s">
        <v>5</v>
      </c>
      <c r="F463" s="397" t="s">
        <v>1605</v>
      </c>
      <c r="G463" s="398"/>
      <c r="H463" s="398"/>
      <c r="I463" s="398"/>
      <c r="J463" s="395"/>
      <c r="K463" s="399">
        <v>0.628</v>
      </c>
      <c r="L463" s="221"/>
      <c r="M463" s="221"/>
      <c r="N463" s="221"/>
      <c r="O463" s="221"/>
      <c r="P463" s="221"/>
      <c r="Q463" s="221"/>
      <c r="R463" s="224"/>
      <c r="T463" s="226"/>
      <c r="U463" s="221"/>
      <c r="V463" s="221"/>
      <c r="W463" s="221"/>
      <c r="X463" s="221"/>
      <c r="Y463" s="221"/>
      <c r="Z463" s="221"/>
      <c r="AA463" s="227"/>
      <c r="AT463" s="228" t="s">
        <v>168</v>
      </c>
      <c r="AU463" s="228" t="s">
        <v>114</v>
      </c>
      <c r="AV463" s="225" t="s">
        <v>114</v>
      </c>
      <c r="AW463" s="225" t="s">
        <v>33</v>
      </c>
      <c r="AX463" s="225" t="s">
        <v>75</v>
      </c>
      <c r="AY463" s="228" t="s">
        <v>160</v>
      </c>
    </row>
    <row r="464" spans="2:51" s="243" customFormat="1" ht="20.5" customHeight="1">
      <c r="B464" s="238"/>
      <c r="C464" s="405"/>
      <c r="D464" s="405"/>
      <c r="E464" s="406" t="s">
        <v>5</v>
      </c>
      <c r="F464" s="407" t="s">
        <v>197</v>
      </c>
      <c r="G464" s="408"/>
      <c r="H464" s="408"/>
      <c r="I464" s="408"/>
      <c r="J464" s="405"/>
      <c r="K464" s="409">
        <v>9.208</v>
      </c>
      <c r="L464" s="239"/>
      <c r="M464" s="239"/>
      <c r="N464" s="239"/>
      <c r="O464" s="239"/>
      <c r="P464" s="239"/>
      <c r="Q464" s="239"/>
      <c r="R464" s="242"/>
      <c r="T464" s="244"/>
      <c r="U464" s="239"/>
      <c r="V464" s="239"/>
      <c r="W464" s="239"/>
      <c r="X464" s="239"/>
      <c r="Y464" s="239"/>
      <c r="Z464" s="239"/>
      <c r="AA464" s="245"/>
      <c r="AT464" s="246" t="s">
        <v>168</v>
      </c>
      <c r="AU464" s="246" t="s">
        <v>114</v>
      </c>
      <c r="AV464" s="243" t="s">
        <v>175</v>
      </c>
      <c r="AW464" s="243" t="s">
        <v>33</v>
      </c>
      <c r="AX464" s="243" t="s">
        <v>75</v>
      </c>
      <c r="AY464" s="246" t="s">
        <v>160</v>
      </c>
    </row>
    <row r="465" spans="2:51" s="216" customFormat="1" ht="20.5" customHeight="1">
      <c r="B465" s="211"/>
      <c r="C465" s="388"/>
      <c r="D465" s="388"/>
      <c r="E465" s="389" t="s">
        <v>5</v>
      </c>
      <c r="F465" s="393" t="s">
        <v>1500</v>
      </c>
      <c r="G465" s="394"/>
      <c r="H465" s="394"/>
      <c r="I465" s="394"/>
      <c r="J465" s="388"/>
      <c r="K465" s="392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395"/>
      <c r="D466" s="395"/>
      <c r="E466" s="396" t="s">
        <v>5</v>
      </c>
      <c r="F466" s="397" t="s">
        <v>1606</v>
      </c>
      <c r="G466" s="398"/>
      <c r="H466" s="398"/>
      <c r="I466" s="398"/>
      <c r="J466" s="395"/>
      <c r="K466" s="399">
        <v>0.664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43" customFormat="1" ht="20.5" customHeight="1">
      <c r="B467" s="238"/>
      <c r="C467" s="405"/>
      <c r="D467" s="405"/>
      <c r="E467" s="406" t="s">
        <v>5</v>
      </c>
      <c r="F467" s="407" t="s">
        <v>197</v>
      </c>
      <c r="G467" s="408"/>
      <c r="H467" s="408"/>
      <c r="I467" s="408"/>
      <c r="J467" s="405"/>
      <c r="K467" s="409">
        <v>0.664</v>
      </c>
      <c r="L467" s="239"/>
      <c r="M467" s="239"/>
      <c r="N467" s="239"/>
      <c r="O467" s="239"/>
      <c r="P467" s="239"/>
      <c r="Q467" s="239"/>
      <c r="R467" s="242"/>
      <c r="T467" s="244"/>
      <c r="U467" s="239"/>
      <c r="V467" s="239"/>
      <c r="W467" s="239"/>
      <c r="X467" s="239"/>
      <c r="Y467" s="239"/>
      <c r="Z467" s="239"/>
      <c r="AA467" s="245"/>
      <c r="AT467" s="246" t="s">
        <v>168</v>
      </c>
      <c r="AU467" s="246" t="s">
        <v>114</v>
      </c>
      <c r="AV467" s="243" t="s">
        <v>175</v>
      </c>
      <c r="AW467" s="243" t="s">
        <v>33</v>
      </c>
      <c r="AX467" s="243" t="s">
        <v>75</v>
      </c>
      <c r="AY467" s="246" t="s">
        <v>160</v>
      </c>
    </row>
    <row r="468" spans="2:51" s="234" customFormat="1" ht="20.5" customHeight="1">
      <c r="B468" s="229"/>
      <c r="C468" s="400"/>
      <c r="D468" s="400"/>
      <c r="E468" s="401" t="s">
        <v>5</v>
      </c>
      <c r="F468" s="402" t="s">
        <v>170</v>
      </c>
      <c r="G468" s="403"/>
      <c r="H468" s="403"/>
      <c r="I468" s="403"/>
      <c r="J468" s="400"/>
      <c r="K468" s="404">
        <v>32.112</v>
      </c>
      <c r="L468" s="230"/>
      <c r="M468" s="230"/>
      <c r="N468" s="230"/>
      <c r="O468" s="230"/>
      <c r="P468" s="230"/>
      <c r="Q468" s="230"/>
      <c r="R468" s="233"/>
      <c r="T468" s="235"/>
      <c r="U468" s="230"/>
      <c r="V468" s="230"/>
      <c r="W468" s="230"/>
      <c r="X468" s="230"/>
      <c r="Y468" s="230"/>
      <c r="Z468" s="230"/>
      <c r="AA468" s="236"/>
      <c r="AT468" s="237" t="s">
        <v>168</v>
      </c>
      <c r="AU468" s="237" t="s">
        <v>114</v>
      </c>
      <c r="AV468" s="234" t="s">
        <v>165</v>
      </c>
      <c r="AW468" s="234" t="s">
        <v>33</v>
      </c>
      <c r="AX468" s="234" t="s">
        <v>83</v>
      </c>
      <c r="AY468" s="237" t="s">
        <v>160</v>
      </c>
    </row>
    <row r="469" spans="2:63" s="195" customFormat="1" ht="29.85" customHeight="1">
      <c r="B469" s="191"/>
      <c r="C469" s="417"/>
      <c r="D469" s="418" t="s">
        <v>597</v>
      </c>
      <c r="E469" s="418"/>
      <c r="F469" s="418"/>
      <c r="G469" s="418"/>
      <c r="H469" s="418"/>
      <c r="I469" s="418"/>
      <c r="J469" s="418"/>
      <c r="K469" s="418"/>
      <c r="L469" s="202"/>
      <c r="M469" s="202"/>
      <c r="N469" s="313">
        <f>BK469</f>
        <v>0</v>
      </c>
      <c r="O469" s="314"/>
      <c r="P469" s="314"/>
      <c r="Q469" s="314"/>
      <c r="R469" s="194"/>
      <c r="T469" s="196"/>
      <c r="U469" s="192"/>
      <c r="V469" s="192"/>
      <c r="W469" s="197">
        <f>SUM(W470:W484)</f>
        <v>0</v>
      </c>
      <c r="X469" s="192"/>
      <c r="Y469" s="197">
        <f>SUM(Y470:Y484)</f>
        <v>5.84636</v>
      </c>
      <c r="Z469" s="192"/>
      <c r="AA469" s="198">
        <f>SUM(AA470:AA484)</f>
        <v>0</v>
      </c>
      <c r="AR469" s="199" t="s">
        <v>83</v>
      </c>
      <c r="AT469" s="200" t="s">
        <v>74</v>
      </c>
      <c r="AU469" s="200" t="s">
        <v>83</v>
      </c>
      <c r="AY469" s="199" t="s">
        <v>160</v>
      </c>
      <c r="BK469" s="201">
        <f>SUM(BK470:BK484)</f>
        <v>0</v>
      </c>
    </row>
    <row r="470" spans="2:65" s="126" customFormat="1" ht="40.15" customHeight="1">
      <c r="B470" s="127"/>
      <c r="C470" s="383" t="s">
        <v>280</v>
      </c>
      <c r="D470" s="383" t="s">
        <v>161</v>
      </c>
      <c r="E470" s="384" t="s">
        <v>933</v>
      </c>
      <c r="F470" s="385" t="s">
        <v>934</v>
      </c>
      <c r="G470" s="385"/>
      <c r="H470" s="385"/>
      <c r="I470" s="385"/>
      <c r="J470" s="386" t="s">
        <v>164</v>
      </c>
      <c r="K470" s="387">
        <v>6.5</v>
      </c>
      <c r="L470" s="317">
        <v>0</v>
      </c>
      <c r="M470" s="317"/>
      <c r="N470" s="318">
        <f>ROUND(L470*K470,2)</f>
        <v>0</v>
      </c>
      <c r="O470" s="318"/>
      <c r="P470" s="318"/>
      <c r="Q470" s="318"/>
      <c r="R470" s="130"/>
      <c r="T470" s="207" t="s">
        <v>5</v>
      </c>
      <c r="U470" s="208" t="s">
        <v>40</v>
      </c>
      <c r="V470" s="128"/>
      <c r="W470" s="209">
        <f>V470*K470</f>
        <v>0</v>
      </c>
      <c r="X470" s="209">
        <v>0.34763</v>
      </c>
      <c r="Y470" s="209">
        <f>X470*K470</f>
        <v>2.259595</v>
      </c>
      <c r="Z470" s="209">
        <v>0</v>
      </c>
      <c r="AA470" s="210">
        <f>Z470*K470</f>
        <v>0</v>
      </c>
      <c r="AR470" s="117" t="s">
        <v>165</v>
      </c>
      <c r="AT470" s="117" t="s">
        <v>161</v>
      </c>
      <c r="AU470" s="117" t="s">
        <v>114</v>
      </c>
      <c r="AY470" s="117" t="s">
        <v>160</v>
      </c>
      <c r="BE470" s="174">
        <f>IF(U470="základní",N470,0)</f>
        <v>0</v>
      </c>
      <c r="BF470" s="174">
        <f>IF(U470="snížená",N470,0)</f>
        <v>0</v>
      </c>
      <c r="BG470" s="174">
        <f>IF(U470="zákl. přenesená",N470,0)</f>
        <v>0</v>
      </c>
      <c r="BH470" s="174">
        <f>IF(U470="sníž. přenesená",N470,0)</f>
        <v>0</v>
      </c>
      <c r="BI470" s="174">
        <f>IF(U470="nulová",N470,0)</f>
        <v>0</v>
      </c>
      <c r="BJ470" s="117" t="s">
        <v>83</v>
      </c>
      <c r="BK470" s="174">
        <f>ROUND(L470*K470,2)</f>
        <v>0</v>
      </c>
      <c r="BL470" s="117" t="s">
        <v>165</v>
      </c>
      <c r="BM470" s="117" t="s">
        <v>1607</v>
      </c>
    </row>
    <row r="471" spans="2:51" s="216" customFormat="1" ht="20.5" customHeight="1">
      <c r="B471" s="211"/>
      <c r="C471" s="388"/>
      <c r="D471" s="388"/>
      <c r="E471" s="389" t="s">
        <v>5</v>
      </c>
      <c r="F471" s="390" t="s">
        <v>1476</v>
      </c>
      <c r="G471" s="391"/>
      <c r="H471" s="391"/>
      <c r="I471" s="391"/>
      <c r="J471" s="388"/>
      <c r="K471" s="392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16" customFormat="1" ht="20.5" customHeight="1">
      <c r="B472" s="211"/>
      <c r="C472" s="388"/>
      <c r="D472" s="388"/>
      <c r="E472" s="389" t="s">
        <v>5</v>
      </c>
      <c r="F472" s="393" t="s">
        <v>1473</v>
      </c>
      <c r="G472" s="394"/>
      <c r="H472" s="394"/>
      <c r="I472" s="394"/>
      <c r="J472" s="388"/>
      <c r="K472" s="392" t="s">
        <v>5</v>
      </c>
      <c r="L472" s="212"/>
      <c r="M472" s="212"/>
      <c r="N472" s="212"/>
      <c r="O472" s="212"/>
      <c r="P472" s="212"/>
      <c r="Q472" s="212"/>
      <c r="R472" s="215"/>
      <c r="T472" s="217"/>
      <c r="U472" s="212"/>
      <c r="V472" s="212"/>
      <c r="W472" s="212"/>
      <c r="X472" s="212"/>
      <c r="Y472" s="212"/>
      <c r="Z472" s="212"/>
      <c r="AA472" s="218"/>
      <c r="AT472" s="219" t="s">
        <v>168</v>
      </c>
      <c r="AU472" s="219" t="s">
        <v>114</v>
      </c>
      <c r="AV472" s="216" t="s">
        <v>83</v>
      </c>
      <c r="AW472" s="216" t="s">
        <v>33</v>
      </c>
      <c r="AX472" s="216" t="s">
        <v>75</v>
      </c>
      <c r="AY472" s="219" t="s">
        <v>160</v>
      </c>
    </row>
    <row r="473" spans="2:51" s="225" customFormat="1" ht="20.5" customHeight="1">
      <c r="B473" s="220"/>
      <c r="C473" s="395"/>
      <c r="D473" s="395"/>
      <c r="E473" s="396" t="s">
        <v>5</v>
      </c>
      <c r="F473" s="397" t="s">
        <v>1474</v>
      </c>
      <c r="G473" s="398"/>
      <c r="H473" s="398"/>
      <c r="I473" s="398"/>
      <c r="J473" s="395"/>
      <c r="K473" s="399">
        <v>6.5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75</v>
      </c>
      <c r="AY473" s="228" t="s">
        <v>160</v>
      </c>
    </row>
    <row r="474" spans="2:51" s="234" customFormat="1" ht="20.5" customHeight="1">
      <c r="B474" s="229"/>
      <c r="C474" s="400"/>
      <c r="D474" s="400"/>
      <c r="E474" s="401" t="s">
        <v>5</v>
      </c>
      <c r="F474" s="402" t="s">
        <v>170</v>
      </c>
      <c r="G474" s="403"/>
      <c r="H474" s="403"/>
      <c r="I474" s="403"/>
      <c r="J474" s="400"/>
      <c r="K474" s="404">
        <v>6.5</v>
      </c>
      <c r="L474" s="230"/>
      <c r="M474" s="230"/>
      <c r="N474" s="230"/>
      <c r="O474" s="230"/>
      <c r="P474" s="230"/>
      <c r="Q474" s="230"/>
      <c r="R474" s="233"/>
      <c r="T474" s="235"/>
      <c r="U474" s="230"/>
      <c r="V474" s="230"/>
      <c r="W474" s="230"/>
      <c r="X474" s="230"/>
      <c r="Y474" s="230"/>
      <c r="Z474" s="230"/>
      <c r="AA474" s="236"/>
      <c r="AT474" s="237" t="s">
        <v>168</v>
      </c>
      <c r="AU474" s="237" t="s">
        <v>114</v>
      </c>
      <c r="AV474" s="234" t="s">
        <v>165</v>
      </c>
      <c r="AW474" s="234" t="s">
        <v>33</v>
      </c>
      <c r="AX474" s="234" t="s">
        <v>83</v>
      </c>
      <c r="AY474" s="237" t="s">
        <v>160</v>
      </c>
    </row>
    <row r="475" spans="2:65" s="126" customFormat="1" ht="40.15" customHeight="1">
      <c r="B475" s="127"/>
      <c r="C475" s="383" t="s">
        <v>10</v>
      </c>
      <c r="D475" s="383" t="s">
        <v>161</v>
      </c>
      <c r="E475" s="384" t="s">
        <v>936</v>
      </c>
      <c r="F475" s="385" t="s">
        <v>937</v>
      </c>
      <c r="G475" s="385"/>
      <c r="H475" s="385"/>
      <c r="I475" s="385"/>
      <c r="J475" s="386" t="s">
        <v>164</v>
      </c>
      <c r="K475" s="387">
        <v>6.5</v>
      </c>
      <c r="L475" s="317">
        <v>0</v>
      </c>
      <c r="M475" s="317"/>
      <c r="N475" s="318">
        <f>ROUND(L475*K475,2)</f>
        <v>0</v>
      </c>
      <c r="O475" s="318"/>
      <c r="P475" s="318"/>
      <c r="Q475" s="318"/>
      <c r="R475" s="130"/>
      <c r="T475" s="207" t="s">
        <v>5</v>
      </c>
      <c r="U475" s="208" t="s">
        <v>40</v>
      </c>
      <c r="V475" s="128"/>
      <c r="W475" s="209">
        <f>V475*K475</f>
        <v>0</v>
      </c>
      <c r="X475" s="209">
        <v>0.39561</v>
      </c>
      <c r="Y475" s="209">
        <f>X475*K475</f>
        <v>2.571465</v>
      </c>
      <c r="Z475" s="209">
        <v>0</v>
      </c>
      <c r="AA475" s="210">
        <f>Z475*K475</f>
        <v>0</v>
      </c>
      <c r="AR475" s="117" t="s">
        <v>165</v>
      </c>
      <c r="AT475" s="117" t="s">
        <v>161</v>
      </c>
      <c r="AU475" s="117" t="s">
        <v>114</v>
      </c>
      <c r="AY475" s="117" t="s">
        <v>160</v>
      </c>
      <c r="BE475" s="174">
        <f>IF(U475="základní",N475,0)</f>
        <v>0</v>
      </c>
      <c r="BF475" s="174">
        <f>IF(U475="snížená",N475,0)</f>
        <v>0</v>
      </c>
      <c r="BG475" s="174">
        <f>IF(U475="zákl. přenesená",N475,0)</f>
        <v>0</v>
      </c>
      <c r="BH475" s="174">
        <f>IF(U475="sníž. přenesená",N475,0)</f>
        <v>0</v>
      </c>
      <c r="BI475" s="174">
        <f>IF(U475="nulová",N475,0)</f>
        <v>0</v>
      </c>
      <c r="BJ475" s="117" t="s">
        <v>83</v>
      </c>
      <c r="BK475" s="174">
        <f>ROUND(L475*K475,2)</f>
        <v>0</v>
      </c>
      <c r="BL475" s="117" t="s">
        <v>165</v>
      </c>
      <c r="BM475" s="117" t="s">
        <v>1608</v>
      </c>
    </row>
    <row r="476" spans="2:51" s="216" customFormat="1" ht="20.5" customHeight="1">
      <c r="B476" s="211"/>
      <c r="C476" s="388"/>
      <c r="D476" s="388"/>
      <c r="E476" s="389" t="s">
        <v>5</v>
      </c>
      <c r="F476" s="390" t="s">
        <v>1476</v>
      </c>
      <c r="G476" s="391"/>
      <c r="H476" s="391"/>
      <c r="I476" s="391"/>
      <c r="J476" s="388"/>
      <c r="K476" s="392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16" customFormat="1" ht="20.5" customHeight="1">
      <c r="B477" s="211"/>
      <c r="C477" s="388"/>
      <c r="D477" s="388"/>
      <c r="E477" s="389" t="s">
        <v>5</v>
      </c>
      <c r="F477" s="393" t="s">
        <v>1473</v>
      </c>
      <c r="G477" s="394"/>
      <c r="H477" s="394"/>
      <c r="I477" s="394"/>
      <c r="J477" s="388"/>
      <c r="K477" s="392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25" customFormat="1" ht="20.5" customHeight="1">
      <c r="B478" s="220"/>
      <c r="C478" s="395"/>
      <c r="D478" s="395"/>
      <c r="E478" s="396" t="s">
        <v>5</v>
      </c>
      <c r="F478" s="397" t="s">
        <v>1474</v>
      </c>
      <c r="G478" s="398"/>
      <c r="H478" s="398"/>
      <c r="I478" s="398"/>
      <c r="J478" s="395"/>
      <c r="K478" s="399">
        <v>6.5</v>
      </c>
      <c r="L478" s="221"/>
      <c r="M478" s="221"/>
      <c r="N478" s="221"/>
      <c r="O478" s="221"/>
      <c r="P478" s="221"/>
      <c r="Q478" s="221"/>
      <c r="R478" s="224"/>
      <c r="T478" s="226"/>
      <c r="U478" s="221"/>
      <c r="V478" s="221"/>
      <c r="W478" s="221"/>
      <c r="X478" s="221"/>
      <c r="Y478" s="221"/>
      <c r="Z478" s="221"/>
      <c r="AA478" s="227"/>
      <c r="AT478" s="228" t="s">
        <v>168</v>
      </c>
      <c r="AU478" s="228" t="s">
        <v>114</v>
      </c>
      <c r="AV478" s="225" t="s">
        <v>114</v>
      </c>
      <c r="AW478" s="225" t="s">
        <v>33</v>
      </c>
      <c r="AX478" s="225" t="s">
        <v>75</v>
      </c>
      <c r="AY478" s="228" t="s">
        <v>160</v>
      </c>
    </row>
    <row r="479" spans="2:51" s="234" customFormat="1" ht="20.5" customHeight="1">
      <c r="B479" s="229"/>
      <c r="C479" s="400"/>
      <c r="D479" s="400"/>
      <c r="E479" s="401" t="s">
        <v>5</v>
      </c>
      <c r="F479" s="402" t="s">
        <v>170</v>
      </c>
      <c r="G479" s="403"/>
      <c r="H479" s="403"/>
      <c r="I479" s="403"/>
      <c r="J479" s="400"/>
      <c r="K479" s="404">
        <v>6.5</v>
      </c>
      <c r="L479" s="230"/>
      <c r="M479" s="230"/>
      <c r="N479" s="230"/>
      <c r="O479" s="230"/>
      <c r="P479" s="230"/>
      <c r="Q479" s="230"/>
      <c r="R479" s="233"/>
      <c r="T479" s="235"/>
      <c r="U479" s="230"/>
      <c r="V479" s="230"/>
      <c r="W479" s="230"/>
      <c r="X479" s="230"/>
      <c r="Y479" s="230"/>
      <c r="Z479" s="230"/>
      <c r="AA479" s="236"/>
      <c r="AT479" s="237" t="s">
        <v>168</v>
      </c>
      <c r="AU479" s="237" t="s">
        <v>114</v>
      </c>
      <c r="AV479" s="234" t="s">
        <v>165</v>
      </c>
      <c r="AW479" s="234" t="s">
        <v>33</v>
      </c>
      <c r="AX479" s="234" t="s">
        <v>83</v>
      </c>
      <c r="AY479" s="237" t="s">
        <v>160</v>
      </c>
    </row>
    <row r="480" spans="2:65" s="126" customFormat="1" ht="40.15" customHeight="1">
      <c r="B480" s="127"/>
      <c r="C480" s="383" t="s">
        <v>289</v>
      </c>
      <c r="D480" s="383" t="s">
        <v>161</v>
      </c>
      <c r="E480" s="384" t="s">
        <v>939</v>
      </c>
      <c r="F480" s="385" t="s">
        <v>940</v>
      </c>
      <c r="G480" s="385"/>
      <c r="H480" s="385"/>
      <c r="I480" s="385"/>
      <c r="J480" s="386" t="s">
        <v>164</v>
      </c>
      <c r="K480" s="387">
        <v>6.5</v>
      </c>
      <c r="L480" s="317">
        <v>0</v>
      </c>
      <c r="M480" s="317"/>
      <c r="N480" s="318">
        <f>ROUND(L480*K480,2)</f>
        <v>0</v>
      </c>
      <c r="O480" s="318"/>
      <c r="P480" s="318"/>
      <c r="Q480" s="318"/>
      <c r="R480" s="130"/>
      <c r="T480" s="207" t="s">
        <v>5</v>
      </c>
      <c r="U480" s="208" t="s">
        <v>40</v>
      </c>
      <c r="V480" s="128"/>
      <c r="W480" s="209">
        <f>V480*K480</f>
        <v>0</v>
      </c>
      <c r="X480" s="209">
        <v>0.1562</v>
      </c>
      <c r="Y480" s="209">
        <f>X480*K480</f>
        <v>1.0153</v>
      </c>
      <c r="Z480" s="209">
        <v>0</v>
      </c>
      <c r="AA480" s="210">
        <f>Z480*K480</f>
        <v>0</v>
      </c>
      <c r="AR480" s="117" t="s">
        <v>165</v>
      </c>
      <c r="AT480" s="117" t="s">
        <v>161</v>
      </c>
      <c r="AU480" s="117" t="s">
        <v>114</v>
      </c>
      <c r="AY480" s="117" t="s">
        <v>160</v>
      </c>
      <c r="BE480" s="174">
        <f>IF(U480="základní",N480,0)</f>
        <v>0</v>
      </c>
      <c r="BF480" s="174">
        <f>IF(U480="snížená",N480,0)</f>
        <v>0</v>
      </c>
      <c r="BG480" s="174">
        <f>IF(U480="zákl. přenesená",N480,0)</f>
        <v>0</v>
      </c>
      <c r="BH480" s="174">
        <f>IF(U480="sníž. přenesená",N480,0)</f>
        <v>0</v>
      </c>
      <c r="BI480" s="174">
        <f>IF(U480="nulová",N480,0)</f>
        <v>0</v>
      </c>
      <c r="BJ480" s="117" t="s">
        <v>83</v>
      </c>
      <c r="BK480" s="174">
        <f>ROUND(L480*K480,2)</f>
        <v>0</v>
      </c>
      <c r="BL480" s="117" t="s">
        <v>165</v>
      </c>
      <c r="BM480" s="117" t="s">
        <v>1609</v>
      </c>
    </row>
    <row r="481" spans="2:51" s="216" customFormat="1" ht="20.5" customHeight="1">
      <c r="B481" s="211"/>
      <c r="C481" s="388"/>
      <c r="D481" s="388"/>
      <c r="E481" s="389" t="s">
        <v>5</v>
      </c>
      <c r="F481" s="390" t="s">
        <v>1476</v>
      </c>
      <c r="G481" s="391"/>
      <c r="H481" s="391"/>
      <c r="I481" s="391"/>
      <c r="J481" s="388"/>
      <c r="K481" s="392" t="s">
        <v>5</v>
      </c>
      <c r="L481" s="212"/>
      <c r="M481" s="212"/>
      <c r="N481" s="212"/>
      <c r="O481" s="212"/>
      <c r="P481" s="212"/>
      <c r="Q481" s="212"/>
      <c r="R481" s="215"/>
      <c r="T481" s="217"/>
      <c r="U481" s="212"/>
      <c r="V481" s="212"/>
      <c r="W481" s="212"/>
      <c r="X481" s="212"/>
      <c r="Y481" s="212"/>
      <c r="Z481" s="212"/>
      <c r="AA481" s="218"/>
      <c r="AT481" s="219" t="s">
        <v>168</v>
      </c>
      <c r="AU481" s="219" t="s">
        <v>114</v>
      </c>
      <c r="AV481" s="216" t="s">
        <v>83</v>
      </c>
      <c r="AW481" s="216" t="s">
        <v>33</v>
      </c>
      <c r="AX481" s="216" t="s">
        <v>75</v>
      </c>
      <c r="AY481" s="219" t="s">
        <v>160</v>
      </c>
    </row>
    <row r="482" spans="2:51" s="216" customFormat="1" ht="20.5" customHeight="1">
      <c r="B482" s="211"/>
      <c r="C482" s="388"/>
      <c r="D482" s="388"/>
      <c r="E482" s="389" t="s">
        <v>5</v>
      </c>
      <c r="F482" s="393" t="s">
        <v>1473</v>
      </c>
      <c r="G482" s="394"/>
      <c r="H482" s="394"/>
      <c r="I482" s="394"/>
      <c r="J482" s="388"/>
      <c r="K482" s="392" t="s">
        <v>5</v>
      </c>
      <c r="L482" s="212"/>
      <c r="M482" s="212"/>
      <c r="N482" s="212"/>
      <c r="O482" s="212"/>
      <c r="P482" s="212"/>
      <c r="Q482" s="212"/>
      <c r="R482" s="215"/>
      <c r="T482" s="217"/>
      <c r="U482" s="212"/>
      <c r="V482" s="212"/>
      <c r="W482" s="212"/>
      <c r="X482" s="212"/>
      <c r="Y482" s="212"/>
      <c r="Z482" s="212"/>
      <c r="AA482" s="218"/>
      <c r="AT482" s="219" t="s">
        <v>168</v>
      </c>
      <c r="AU482" s="219" t="s">
        <v>114</v>
      </c>
      <c r="AV482" s="216" t="s">
        <v>83</v>
      </c>
      <c r="AW482" s="216" t="s">
        <v>33</v>
      </c>
      <c r="AX482" s="216" t="s">
        <v>75</v>
      </c>
      <c r="AY482" s="219" t="s">
        <v>160</v>
      </c>
    </row>
    <row r="483" spans="2:51" s="225" customFormat="1" ht="20.5" customHeight="1">
      <c r="B483" s="220"/>
      <c r="C483" s="395"/>
      <c r="D483" s="395"/>
      <c r="E483" s="396" t="s">
        <v>5</v>
      </c>
      <c r="F483" s="397" t="s">
        <v>1474</v>
      </c>
      <c r="G483" s="398"/>
      <c r="H483" s="398"/>
      <c r="I483" s="398"/>
      <c r="J483" s="395"/>
      <c r="K483" s="399">
        <v>6.5</v>
      </c>
      <c r="L483" s="221"/>
      <c r="M483" s="221"/>
      <c r="N483" s="221"/>
      <c r="O483" s="221"/>
      <c r="P483" s="221"/>
      <c r="Q483" s="221"/>
      <c r="R483" s="224"/>
      <c r="T483" s="226"/>
      <c r="U483" s="221"/>
      <c r="V483" s="221"/>
      <c r="W483" s="221"/>
      <c r="X483" s="221"/>
      <c r="Y483" s="221"/>
      <c r="Z483" s="221"/>
      <c r="AA483" s="227"/>
      <c r="AT483" s="228" t="s">
        <v>168</v>
      </c>
      <c r="AU483" s="228" t="s">
        <v>114</v>
      </c>
      <c r="AV483" s="225" t="s">
        <v>114</v>
      </c>
      <c r="AW483" s="225" t="s">
        <v>33</v>
      </c>
      <c r="AX483" s="225" t="s">
        <v>75</v>
      </c>
      <c r="AY483" s="228" t="s">
        <v>160</v>
      </c>
    </row>
    <row r="484" spans="2:51" s="234" customFormat="1" ht="20.5" customHeight="1">
      <c r="B484" s="229"/>
      <c r="C484" s="400"/>
      <c r="D484" s="400"/>
      <c r="E484" s="401" t="s">
        <v>5</v>
      </c>
      <c r="F484" s="402" t="s">
        <v>170</v>
      </c>
      <c r="G484" s="403"/>
      <c r="H484" s="403"/>
      <c r="I484" s="403"/>
      <c r="J484" s="400"/>
      <c r="K484" s="404">
        <v>6.5</v>
      </c>
      <c r="L484" s="230"/>
      <c r="M484" s="230"/>
      <c r="N484" s="230"/>
      <c r="O484" s="230"/>
      <c r="P484" s="230"/>
      <c r="Q484" s="230"/>
      <c r="R484" s="233"/>
      <c r="T484" s="235"/>
      <c r="U484" s="230"/>
      <c r="V484" s="230"/>
      <c r="W484" s="230"/>
      <c r="X484" s="230"/>
      <c r="Y484" s="230"/>
      <c r="Z484" s="230"/>
      <c r="AA484" s="236"/>
      <c r="AT484" s="237" t="s">
        <v>168</v>
      </c>
      <c r="AU484" s="237" t="s">
        <v>114</v>
      </c>
      <c r="AV484" s="234" t="s">
        <v>165</v>
      </c>
      <c r="AW484" s="234" t="s">
        <v>33</v>
      </c>
      <c r="AX484" s="234" t="s">
        <v>83</v>
      </c>
      <c r="AY484" s="237" t="s">
        <v>160</v>
      </c>
    </row>
    <row r="485" spans="2:63" s="195" customFormat="1" ht="29.85" customHeight="1">
      <c r="B485" s="191"/>
      <c r="C485" s="417"/>
      <c r="D485" s="418" t="s">
        <v>130</v>
      </c>
      <c r="E485" s="418"/>
      <c r="F485" s="418"/>
      <c r="G485" s="418"/>
      <c r="H485" s="418"/>
      <c r="I485" s="418"/>
      <c r="J485" s="418"/>
      <c r="K485" s="418"/>
      <c r="L485" s="202"/>
      <c r="M485" s="202"/>
      <c r="N485" s="313">
        <f>BK485</f>
        <v>0</v>
      </c>
      <c r="O485" s="314"/>
      <c r="P485" s="314"/>
      <c r="Q485" s="314"/>
      <c r="R485" s="194"/>
      <c r="T485" s="196"/>
      <c r="U485" s="192"/>
      <c r="V485" s="192"/>
      <c r="W485" s="197">
        <f>SUM(W486:W783)</f>
        <v>0</v>
      </c>
      <c r="X485" s="192"/>
      <c r="Y485" s="197">
        <f>SUM(Y486:Y783)</f>
        <v>21.1654121</v>
      </c>
      <c r="Z485" s="192"/>
      <c r="AA485" s="198">
        <f>SUM(AA486:AA783)</f>
        <v>0</v>
      </c>
      <c r="AR485" s="199" t="s">
        <v>83</v>
      </c>
      <c r="AT485" s="200" t="s">
        <v>74</v>
      </c>
      <c r="AU485" s="200" t="s">
        <v>83</v>
      </c>
      <c r="AY485" s="199" t="s">
        <v>160</v>
      </c>
      <c r="BK485" s="201">
        <f>SUM(BK486:BK783)</f>
        <v>0</v>
      </c>
    </row>
    <row r="486" spans="2:65" s="126" customFormat="1" ht="40.15" customHeight="1">
      <c r="B486" s="127"/>
      <c r="C486" s="383" t="s">
        <v>300</v>
      </c>
      <c r="D486" s="383" t="s">
        <v>161</v>
      </c>
      <c r="E486" s="384" t="s">
        <v>1610</v>
      </c>
      <c r="F486" s="385" t="s">
        <v>1611</v>
      </c>
      <c r="G486" s="385"/>
      <c r="H486" s="385"/>
      <c r="I486" s="385"/>
      <c r="J486" s="386" t="s">
        <v>363</v>
      </c>
      <c r="K486" s="387">
        <v>1</v>
      </c>
      <c r="L486" s="317">
        <v>0</v>
      </c>
      <c r="M486" s="317"/>
      <c r="N486" s="318">
        <f aca="true" t="shared" si="5" ref="N486:N494">ROUND(L486*K486,2)</f>
        <v>0</v>
      </c>
      <c r="O486" s="318"/>
      <c r="P486" s="318"/>
      <c r="Q486" s="318"/>
      <c r="R486" s="130"/>
      <c r="T486" s="207" t="s">
        <v>5</v>
      </c>
      <c r="U486" s="208" t="s">
        <v>40</v>
      </c>
      <c r="V486" s="128"/>
      <c r="W486" s="209">
        <f aca="true" t="shared" si="6" ref="W486:W494">V486*K486</f>
        <v>0</v>
      </c>
      <c r="X486" s="209">
        <v>0</v>
      </c>
      <c r="Y486" s="209">
        <f aca="true" t="shared" si="7" ref="Y486:Y494">X486*K486</f>
        <v>0</v>
      </c>
      <c r="Z486" s="209">
        <v>0</v>
      </c>
      <c r="AA486" s="210">
        <f aca="true" t="shared" si="8" ref="AA486:AA494">Z486*K486</f>
        <v>0</v>
      </c>
      <c r="AR486" s="117" t="s">
        <v>165</v>
      </c>
      <c r="AT486" s="117" t="s">
        <v>161</v>
      </c>
      <c r="AU486" s="117" t="s">
        <v>114</v>
      </c>
      <c r="AY486" s="117" t="s">
        <v>160</v>
      </c>
      <c r="BE486" s="174">
        <f aca="true" t="shared" si="9" ref="BE486:BE494">IF(U486="základní",N486,0)</f>
        <v>0</v>
      </c>
      <c r="BF486" s="174">
        <f aca="true" t="shared" si="10" ref="BF486:BF494">IF(U486="snížená",N486,0)</f>
        <v>0</v>
      </c>
      <c r="BG486" s="174">
        <f aca="true" t="shared" si="11" ref="BG486:BG494">IF(U486="zákl. přenesená",N486,0)</f>
        <v>0</v>
      </c>
      <c r="BH486" s="174">
        <f aca="true" t="shared" si="12" ref="BH486:BH494">IF(U486="sníž. přenesená",N486,0)</f>
        <v>0</v>
      </c>
      <c r="BI486" s="174">
        <f aca="true" t="shared" si="13" ref="BI486:BI494">IF(U486="nulová",N486,0)</f>
        <v>0</v>
      </c>
      <c r="BJ486" s="117" t="s">
        <v>83</v>
      </c>
      <c r="BK486" s="174">
        <f aca="true" t="shared" si="14" ref="BK486:BK494">ROUND(L486*K486,2)</f>
        <v>0</v>
      </c>
      <c r="BL486" s="117" t="s">
        <v>165</v>
      </c>
      <c r="BM486" s="117" t="s">
        <v>1612</v>
      </c>
    </row>
    <row r="487" spans="2:65" s="126" customFormat="1" ht="40.15" customHeight="1">
      <c r="B487" s="127"/>
      <c r="C487" s="412" t="s">
        <v>306</v>
      </c>
      <c r="D487" s="412" t="s">
        <v>237</v>
      </c>
      <c r="E487" s="413" t="s">
        <v>1613</v>
      </c>
      <c r="F487" s="414" t="s">
        <v>1614</v>
      </c>
      <c r="G487" s="414"/>
      <c r="H487" s="414"/>
      <c r="I487" s="414"/>
      <c r="J487" s="415" t="s">
        <v>363</v>
      </c>
      <c r="K487" s="416">
        <v>1</v>
      </c>
      <c r="L487" s="323">
        <v>0</v>
      </c>
      <c r="M487" s="323"/>
      <c r="N487" s="324">
        <f t="shared" si="5"/>
        <v>0</v>
      </c>
      <c r="O487" s="318"/>
      <c r="P487" s="318"/>
      <c r="Q487" s="318"/>
      <c r="R487" s="130"/>
      <c r="T487" s="207" t="s">
        <v>5</v>
      </c>
      <c r="U487" s="208" t="s">
        <v>40</v>
      </c>
      <c r="V487" s="128"/>
      <c r="W487" s="209">
        <f t="shared" si="6"/>
        <v>0</v>
      </c>
      <c r="X487" s="209">
        <v>0.013</v>
      </c>
      <c r="Y487" s="209">
        <f t="shared" si="7"/>
        <v>0.013</v>
      </c>
      <c r="Z487" s="209">
        <v>0</v>
      </c>
      <c r="AA487" s="210">
        <f t="shared" si="8"/>
        <v>0</v>
      </c>
      <c r="AR487" s="117" t="s">
        <v>213</v>
      </c>
      <c r="AT487" s="117" t="s">
        <v>237</v>
      </c>
      <c r="AU487" s="117" t="s">
        <v>114</v>
      </c>
      <c r="AY487" s="117" t="s">
        <v>160</v>
      </c>
      <c r="BE487" s="174">
        <f t="shared" si="9"/>
        <v>0</v>
      </c>
      <c r="BF487" s="174">
        <f t="shared" si="10"/>
        <v>0</v>
      </c>
      <c r="BG487" s="174">
        <f t="shared" si="11"/>
        <v>0</v>
      </c>
      <c r="BH487" s="174">
        <f t="shared" si="12"/>
        <v>0</v>
      </c>
      <c r="BI487" s="174">
        <f t="shared" si="13"/>
        <v>0</v>
      </c>
      <c r="BJ487" s="117" t="s">
        <v>83</v>
      </c>
      <c r="BK487" s="174">
        <f t="shared" si="14"/>
        <v>0</v>
      </c>
      <c r="BL487" s="117" t="s">
        <v>165</v>
      </c>
      <c r="BM487" s="117" t="s">
        <v>1615</v>
      </c>
    </row>
    <row r="488" spans="2:65" s="126" customFormat="1" ht="28.95" customHeight="1">
      <c r="B488" s="127"/>
      <c r="C488" s="383" t="s">
        <v>310</v>
      </c>
      <c r="D488" s="383" t="s">
        <v>161</v>
      </c>
      <c r="E488" s="384" t="s">
        <v>1616</v>
      </c>
      <c r="F488" s="385" t="s">
        <v>1617</v>
      </c>
      <c r="G488" s="385"/>
      <c r="H488" s="385"/>
      <c r="I488" s="385"/>
      <c r="J488" s="386" t="s">
        <v>363</v>
      </c>
      <c r="K488" s="387">
        <v>3</v>
      </c>
      <c r="L488" s="317">
        <v>0</v>
      </c>
      <c r="M488" s="317"/>
      <c r="N488" s="318">
        <f t="shared" si="5"/>
        <v>0</v>
      </c>
      <c r="O488" s="318"/>
      <c r="P488" s="318"/>
      <c r="Q488" s="318"/>
      <c r="R488" s="130"/>
      <c r="T488" s="207" t="s">
        <v>5</v>
      </c>
      <c r="U488" s="208" t="s">
        <v>40</v>
      </c>
      <c r="V488" s="128"/>
      <c r="W488" s="209">
        <f t="shared" si="6"/>
        <v>0</v>
      </c>
      <c r="X488" s="209">
        <v>0.00161</v>
      </c>
      <c r="Y488" s="209">
        <f t="shared" si="7"/>
        <v>0.00483</v>
      </c>
      <c r="Z488" s="209">
        <v>0</v>
      </c>
      <c r="AA488" s="210">
        <f t="shared" si="8"/>
        <v>0</v>
      </c>
      <c r="AR488" s="117" t="s">
        <v>165</v>
      </c>
      <c r="AT488" s="117" t="s">
        <v>161</v>
      </c>
      <c r="AU488" s="117" t="s">
        <v>114</v>
      </c>
      <c r="AY488" s="117" t="s">
        <v>160</v>
      </c>
      <c r="BE488" s="174">
        <f t="shared" si="9"/>
        <v>0</v>
      </c>
      <c r="BF488" s="174">
        <f t="shared" si="10"/>
        <v>0</v>
      </c>
      <c r="BG488" s="174">
        <f t="shared" si="11"/>
        <v>0</v>
      </c>
      <c r="BH488" s="174">
        <f t="shared" si="12"/>
        <v>0</v>
      </c>
      <c r="BI488" s="174">
        <f t="shared" si="13"/>
        <v>0</v>
      </c>
      <c r="BJ488" s="117" t="s">
        <v>83</v>
      </c>
      <c r="BK488" s="174">
        <f t="shared" si="14"/>
        <v>0</v>
      </c>
      <c r="BL488" s="117" t="s">
        <v>165</v>
      </c>
      <c r="BM488" s="117" t="s">
        <v>1618</v>
      </c>
    </row>
    <row r="489" spans="2:65" s="126" customFormat="1" ht="28.95" customHeight="1">
      <c r="B489" s="127"/>
      <c r="C489" s="412" t="s">
        <v>317</v>
      </c>
      <c r="D489" s="412" t="s">
        <v>237</v>
      </c>
      <c r="E489" s="413" t="s">
        <v>1619</v>
      </c>
      <c r="F489" s="414" t="s">
        <v>1620</v>
      </c>
      <c r="G489" s="414"/>
      <c r="H489" s="414"/>
      <c r="I489" s="414"/>
      <c r="J489" s="415" t="s">
        <v>363</v>
      </c>
      <c r="K489" s="416">
        <v>3</v>
      </c>
      <c r="L489" s="323">
        <v>0</v>
      </c>
      <c r="M489" s="323"/>
      <c r="N489" s="324">
        <f t="shared" si="5"/>
        <v>0</v>
      </c>
      <c r="O489" s="318"/>
      <c r="P489" s="318"/>
      <c r="Q489" s="318"/>
      <c r="R489" s="130"/>
      <c r="T489" s="207" t="s">
        <v>5</v>
      </c>
      <c r="U489" s="208" t="s">
        <v>40</v>
      </c>
      <c r="V489" s="128"/>
      <c r="W489" s="209">
        <f t="shared" si="6"/>
        <v>0</v>
      </c>
      <c r="X489" s="209">
        <v>0.0072</v>
      </c>
      <c r="Y489" s="209">
        <f t="shared" si="7"/>
        <v>0.0216</v>
      </c>
      <c r="Z489" s="209">
        <v>0</v>
      </c>
      <c r="AA489" s="210">
        <f t="shared" si="8"/>
        <v>0</v>
      </c>
      <c r="AR489" s="117" t="s">
        <v>213</v>
      </c>
      <c r="AT489" s="117" t="s">
        <v>237</v>
      </c>
      <c r="AU489" s="117" t="s">
        <v>114</v>
      </c>
      <c r="AY489" s="117" t="s">
        <v>160</v>
      </c>
      <c r="BE489" s="174">
        <f t="shared" si="9"/>
        <v>0</v>
      </c>
      <c r="BF489" s="174">
        <f t="shared" si="10"/>
        <v>0</v>
      </c>
      <c r="BG489" s="174">
        <f t="shared" si="11"/>
        <v>0</v>
      </c>
      <c r="BH489" s="174">
        <f t="shared" si="12"/>
        <v>0</v>
      </c>
      <c r="BI489" s="174">
        <f t="shared" si="13"/>
        <v>0</v>
      </c>
      <c r="BJ489" s="117" t="s">
        <v>83</v>
      </c>
      <c r="BK489" s="174">
        <f t="shared" si="14"/>
        <v>0</v>
      </c>
      <c r="BL489" s="117" t="s">
        <v>165</v>
      </c>
      <c r="BM489" s="117" t="s">
        <v>1621</v>
      </c>
    </row>
    <row r="490" spans="2:65" s="126" customFormat="1" ht="28.95" customHeight="1">
      <c r="B490" s="127"/>
      <c r="C490" s="383" t="s">
        <v>323</v>
      </c>
      <c r="D490" s="383" t="s">
        <v>161</v>
      </c>
      <c r="E490" s="384" t="s">
        <v>1616</v>
      </c>
      <c r="F490" s="385" t="s">
        <v>1617</v>
      </c>
      <c r="G490" s="385"/>
      <c r="H490" s="385"/>
      <c r="I490" s="385"/>
      <c r="J490" s="386" t="s">
        <v>363</v>
      </c>
      <c r="K490" s="387">
        <v>3</v>
      </c>
      <c r="L490" s="317">
        <v>0</v>
      </c>
      <c r="M490" s="317"/>
      <c r="N490" s="318">
        <f t="shared" si="5"/>
        <v>0</v>
      </c>
      <c r="O490" s="318"/>
      <c r="P490" s="318"/>
      <c r="Q490" s="318"/>
      <c r="R490" s="130"/>
      <c r="T490" s="207" t="s">
        <v>5</v>
      </c>
      <c r="U490" s="208" t="s">
        <v>40</v>
      </c>
      <c r="V490" s="128"/>
      <c r="W490" s="209">
        <f t="shared" si="6"/>
        <v>0</v>
      </c>
      <c r="X490" s="209">
        <v>0.00161</v>
      </c>
      <c r="Y490" s="209">
        <f t="shared" si="7"/>
        <v>0.00483</v>
      </c>
      <c r="Z490" s="209">
        <v>0</v>
      </c>
      <c r="AA490" s="210">
        <f t="shared" si="8"/>
        <v>0</v>
      </c>
      <c r="AR490" s="117" t="s">
        <v>165</v>
      </c>
      <c r="AT490" s="117" t="s">
        <v>161</v>
      </c>
      <c r="AU490" s="117" t="s">
        <v>114</v>
      </c>
      <c r="AY490" s="117" t="s">
        <v>160</v>
      </c>
      <c r="BE490" s="174">
        <f t="shared" si="9"/>
        <v>0</v>
      </c>
      <c r="BF490" s="174">
        <f t="shared" si="10"/>
        <v>0</v>
      </c>
      <c r="BG490" s="174">
        <f t="shared" si="11"/>
        <v>0</v>
      </c>
      <c r="BH490" s="174">
        <f t="shared" si="12"/>
        <v>0</v>
      </c>
      <c r="BI490" s="174">
        <f t="shared" si="13"/>
        <v>0</v>
      </c>
      <c r="BJ490" s="117" t="s">
        <v>83</v>
      </c>
      <c r="BK490" s="174">
        <f t="shared" si="14"/>
        <v>0</v>
      </c>
      <c r="BL490" s="117" t="s">
        <v>165</v>
      </c>
      <c r="BM490" s="117" t="s">
        <v>1622</v>
      </c>
    </row>
    <row r="491" spans="2:65" s="126" customFormat="1" ht="28.95" customHeight="1">
      <c r="B491" s="127"/>
      <c r="C491" s="412" t="s">
        <v>327</v>
      </c>
      <c r="D491" s="412" t="s">
        <v>237</v>
      </c>
      <c r="E491" s="413" t="s">
        <v>1623</v>
      </c>
      <c r="F491" s="414" t="s">
        <v>1624</v>
      </c>
      <c r="G491" s="414"/>
      <c r="H491" s="414"/>
      <c r="I491" s="414"/>
      <c r="J491" s="415" t="s">
        <v>363</v>
      </c>
      <c r="K491" s="416">
        <v>3</v>
      </c>
      <c r="L491" s="323">
        <v>0</v>
      </c>
      <c r="M491" s="323"/>
      <c r="N491" s="324">
        <f t="shared" si="5"/>
        <v>0</v>
      </c>
      <c r="O491" s="318"/>
      <c r="P491" s="318"/>
      <c r="Q491" s="318"/>
      <c r="R491" s="130"/>
      <c r="T491" s="207" t="s">
        <v>5</v>
      </c>
      <c r="U491" s="208" t="s">
        <v>40</v>
      </c>
      <c r="V491" s="128"/>
      <c r="W491" s="209">
        <f t="shared" si="6"/>
        <v>0</v>
      </c>
      <c r="X491" s="209">
        <v>0.0035</v>
      </c>
      <c r="Y491" s="209">
        <f t="shared" si="7"/>
        <v>0.0105</v>
      </c>
      <c r="Z491" s="209">
        <v>0</v>
      </c>
      <c r="AA491" s="210">
        <f t="shared" si="8"/>
        <v>0</v>
      </c>
      <c r="AR491" s="117" t="s">
        <v>213</v>
      </c>
      <c r="AT491" s="117" t="s">
        <v>237</v>
      </c>
      <c r="AU491" s="117" t="s">
        <v>114</v>
      </c>
      <c r="AY491" s="117" t="s">
        <v>160</v>
      </c>
      <c r="BE491" s="174">
        <f t="shared" si="9"/>
        <v>0</v>
      </c>
      <c r="BF491" s="174">
        <f t="shared" si="10"/>
        <v>0</v>
      </c>
      <c r="BG491" s="174">
        <f t="shared" si="11"/>
        <v>0</v>
      </c>
      <c r="BH491" s="174">
        <f t="shared" si="12"/>
        <v>0</v>
      </c>
      <c r="BI491" s="174">
        <f t="shared" si="13"/>
        <v>0</v>
      </c>
      <c r="BJ491" s="117" t="s">
        <v>83</v>
      </c>
      <c r="BK491" s="174">
        <f t="shared" si="14"/>
        <v>0</v>
      </c>
      <c r="BL491" s="117" t="s">
        <v>165</v>
      </c>
      <c r="BM491" s="117" t="s">
        <v>1625</v>
      </c>
    </row>
    <row r="492" spans="2:65" s="126" customFormat="1" ht="28.95" customHeight="1">
      <c r="B492" s="127"/>
      <c r="C492" s="383" t="s">
        <v>331</v>
      </c>
      <c r="D492" s="383" t="s">
        <v>161</v>
      </c>
      <c r="E492" s="384" t="s">
        <v>1626</v>
      </c>
      <c r="F492" s="385" t="s">
        <v>1627</v>
      </c>
      <c r="G492" s="385"/>
      <c r="H492" s="385"/>
      <c r="I492" s="385"/>
      <c r="J492" s="386" t="s">
        <v>363</v>
      </c>
      <c r="K492" s="387">
        <v>6</v>
      </c>
      <c r="L492" s="317">
        <v>0</v>
      </c>
      <c r="M492" s="317"/>
      <c r="N492" s="318">
        <f t="shared" si="5"/>
        <v>0</v>
      </c>
      <c r="O492" s="318"/>
      <c r="P492" s="318"/>
      <c r="Q492" s="318"/>
      <c r="R492" s="130"/>
      <c r="T492" s="207" t="s">
        <v>5</v>
      </c>
      <c r="U492" s="208" t="s">
        <v>40</v>
      </c>
      <c r="V492" s="128"/>
      <c r="W492" s="209">
        <f t="shared" si="6"/>
        <v>0</v>
      </c>
      <c r="X492" s="209">
        <v>0.00102</v>
      </c>
      <c r="Y492" s="209">
        <f t="shared" si="7"/>
        <v>0.0061200000000000004</v>
      </c>
      <c r="Z492" s="209">
        <v>0</v>
      </c>
      <c r="AA492" s="210">
        <f t="shared" si="8"/>
        <v>0</v>
      </c>
      <c r="AR492" s="117" t="s">
        <v>165</v>
      </c>
      <c r="AT492" s="117" t="s">
        <v>161</v>
      </c>
      <c r="AU492" s="117" t="s">
        <v>114</v>
      </c>
      <c r="AY492" s="117" t="s">
        <v>160</v>
      </c>
      <c r="BE492" s="174">
        <f t="shared" si="9"/>
        <v>0</v>
      </c>
      <c r="BF492" s="174">
        <f t="shared" si="10"/>
        <v>0</v>
      </c>
      <c r="BG492" s="174">
        <f t="shared" si="11"/>
        <v>0</v>
      </c>
      <c r="BH492" s="174">
        <f t="shared" si="12"/>
        <v>0</v>
      </c>
      <c r="BI492" s="174">
        <f t="shared" si="13"/>
        <v>0</v>
      </c>
      <c r="BJ492" s="117" t="s">
        <v>83</v>
      </c>
      <c r="BK492" s="174">
        <f t="shared" si="14"/>
        <v>0</v>
      </c>
      <c r="BL492" s="117" t="s">
        <v>165</v>
      </c>
      <c r="BM492" s="117" t="s">
        <v>1628</v>
      </c>
    </row>
    <row r="493" spans="2:65" s="126" customFormat="1" ht="40.15" customHeight="1">
      <c r="B493" s="127"/>
      <c r="C493" s="412" t="s">
        <v>336</v>
      </c>
      <c r="D493" s="412" t="s">
        <v>237</v>
      </c>
      <c r="E493" s="413" t="s">
        <v>1629</v>
      </c>
      <c r="F493" s="414" t="s">
        <v>1630</v>
      </c>
      <c r="G493" s="414"/>
      <c r="H493" s="414"/>
      <c r="I493" s="414"/>
      <c r="J493" s="415" t="s">
        <v>363</v>
      </c>
      <c r="K493" s="416">
        <v>6</v>
      </c>
      <c r="L493" s="323">
        <v>0</v>
      </c>
      <c r="M493" s="323"/>
      <c r="N493" s="324">
        <f t="shared" si="5"/>
        <v>0</v>
      </c>
      <c r="O493" s="318"/>
      <c r="P493" s="318"/>
      <c r="Q493" s="318"/>
      <c r="R493" s="130"/>
      <c r="T493" s="207" t="s">
        <v>5</v>
      </c>
      <c r="U493" s="208" t="s">
        <v>40</v>
      </c>
      <c r="V493" s="128"/>
      <c r="W493" s="209">
        <f t="shared" si="6"/>
        <v>0</v>
      </c>
      <c r="X493" s="209">
        <v>0.0149</v>
      </c>
      <c r="Y493" s="209">
        <f t="shared" si="7"/>
        <v>0.08940000000000001</v>
      </c>
      <c r="Z493" s="209">
        <v>0</v>
      </c>
      <c r="AA493" s="210">
        <f t="shared" si="8"/>
        <v>0</v>
      </c>
      <c r="AR493" s="117" t="s">
        <v>213</v>
      </c>
      <c r="AT493" s="117" t="s">
        <v>237</v>
      </c>
      <c r="AU493" s="117" t="s">
        <v>114</v>
      </c>
      <c r="AY493" s="117" t="s">
        <v>160</v>
      </c>
      <c r="BE493" s="174">
        <f t="shared" si="9"/>
        <v>0</v>
      </c>
      <c r="BF493" s="174">
        <f t="shared" si="10"/>
        <v>0</v>
      </c>
      <c r="BG493" s="174">
        <f t="shared" si="11"/>
        <v>0</v>
      </c>
      <c r="BH493" s="174">
        <f t="shared" si="12"/>
        <v>0</v>
      </c>
      <c r="BI493" s="174">
        <f t="shared" si="13"/>
        <v>0</v>
      </c>
      <c r="BJ493" s="117" t="s">
        <v>83</v>
      </c>
      <c r="BK493" s="174">
        <f t="shared" si="14"/>
        <v>0</v>
      </c>
      <c r="BL493" s="117" t="s">
        <v>165</v>
      </c>
      <c r="BM493" s="117" t="s">
        <v>1631</v>
      </c>
    </row>
    <row r="494" spans="2:65" s="126" customFormat="1" ht="40.15" customHeight="1">
      <c r="B494" s="127"/>
      <c r="C494" s="383" t="s">
        <v>342</v>
      </c>
      <c r="D494" s="383" t="s">
        <v>161</v>
      </c>
      <c r="E494" s="384" t="s">
        <v>1632</v>
      </c>
      <c r="F494" s="385" t="s">
        <v>1633</v>
      </c>
      <c r="G494" s="385"/>
      <c r="H494" s="385"/>
      <c r="I494" s="385"/>
      <c r="J494" s="386" t="s">
        <v>178</v>
      </c>
      <c r="K494" s="387">
        <v>115.1</v>
      </c>
      <c r="L494" s="317">
        <v>0</v>
      </c>
      <c r="M494" s="317"/>
      <c r="N494" s="318">
        <f t="shared" si="5"/>
        <v>0</v>
      </c>
      <c r="O494" s="318"/>
      <c r="P494" s="318"/>
      <c r="Q494" s="318"/>
      <c r="R494" s="130"/>
      <c r="T494" s="207" t="s">
        <v>5</v>
      </c>
      <c r="U494" s="208" t="s">
        <v>40</v>
      </c>
      <c r="V494" s="128"/>
      <c r="W494" s="209">
        <f t="shared" si="6"/>
        <v>0</v>
      </c>
      <c r="X494" s="209">
        <v>0</v>
      </c>
      <c r="Y494" s="209">
        <f t="shared" si="7"/>
        <v>0</v>
      </c>
      <c r="Z494" s="209">
        <v>0</v>
      </c>
      <c r="AA494" s="210">
        <f t="shared" si="8"/>
        <v>0</v>
      </c>
      <c r="AR494" s="117" t="s">
        <v>165</v>
      </c>
      <c r="AT494" s="117" t="s">
        <v>161</v>
      </c>
      <c r="AU494" s="117" t="s">
        <v>114</v>
      </c>
      <c r="AY494" s="117" t="s">
        <v>160</v>
      </c>
      <c r="BE494" s="174">
        <f t="shared" si="9"/>
        <v>0</v>
      </c>
      <c r="BF494" s="174">
        <f t="shared" si="10"/>
        <v>0</v>
      </c>
      <c r="BG494" s="174">
        <f t="shared" si="11"/>
        <v>0</v>
      </c>
      <c r="BH494" s="174">
        <f t="shared" si="12"/>
        <v>0</v>
      </c>
      <c r="BI494" s="174">
        <f t="shared" si="13"/>
        <v>0</v>
      </c>
      <c r="BJ494" s="117" t="s">
        <v>83</v>
      </c>
      <c r="BK494" s="174">
        <f t="shared" si="14"/>
        <v>0</v>
      </c>
      <c r="BL494" s="117" t="s">
        <v>165</v>
      </c>
      <c r="BM494" s="117" t="s">
        <v>1634</v>
      </c>
    </row>
    <row r="495" spans="2:51" s="216" customFormat="1" ht="20.5" customHeight="1">
      <c r="B495" s="211"/>
      <c r="C495" s="388"/>
      <c r="D495" s="388"/>
      <c r="E495" s="389" t="s">
        <v>5</v>
      </c>
      <c r="F495" s="390" t="s">
        <v>1635</v>
      </c>
      <c r="G495" s="391"/>
      <c r="H495" s="391"/>
      <c r="I495" s="391"/>
      <c r="J495" s="388"/>
      <c r="K495" s="392" t="s">
        <v>5</v>
      </c>
      <c r="L495" s="212"/>
      <c r="M495" s="212"/>
      <c r="N495" s="212"/>
      <c r="O495" s="212"/>
      <c r="P495" s="212"/>
      <c r="Q495" s="212"/>
      <c r="R495" s="215"/>
      <c r="T495" s="217"/>
      <c r="U495" s="212"/>
      <c r="V495" s="212"/>
      <c r="W495" s="212"/>
      <c r="X495" s="212"/>
      <c r="Y495" s="212"/>
      <c r="Z495" s="212"/>
      <c r="AA495" s="218"/>
      <c r="AT495" s="219" t="s">
        <v>168</v>
      </c>
      <c r="AU495" s="219" t="s">
        <v>114</v>
      </c>
      <c r="AV495" s="216" t="s">
        <v>83</v>
      </c>
      <c r="AW495" s="216" t="s">
        <v>33</v>
      </c>
      <c r="AX495" s="216" t="s">
        <v>75</v>
      </c>
      <c r="AY495" s="219" t="s">
        <v>160</v>
      </c>
    </row>
    <row r="496" spans="2:51" s="216" customFormat="1" ht="20.5" customHeight="1">
      <c r="B496" s="211"/>
      <c r="C496" s="388"/>
      <c r="D496" s="388"/>
      <c r="E496" s="389" t="s">
        <v>5</v>
      </c>
      <c r="F496" s="393" t="s">
        <v>1483</v>
      </c>
      <c r="G496" s="394"/>
      <c r="H496" s="394"/>
      <c r="I496" s="394"/>
      <c r="J496" s="388"/>
      <c r="K496" s="392" t="s">
        <v>5</v>
      </c>
      <c r="L496" s="212"/>
      <c r="M496" s="212"/>
      <c r="N496" s="212"/>
      <c r="O496" s="212"/>
      <c r="P496" s="212"/>
      <c r="Q496" s="212"/>
      <c r="R496" s="215"/>
      <c r="T496" s="217"/>
      <c r="U496" s="212"/>
      <c r="V496" s="212"/>
      <c r="W496" s="212"/>
      <c r="X496" s="212"/>
      <c r="Y496" s="212"/>
      <c r="Z496" s="212"/>
      <c r="AA496" s="218"/>
      <c r="AT496" s="219" t="s">
        <v>168</v>
      </c>
      <c r="AU496" s="219" t="s">
        <v>114</v>
      </c>
      <c r="AV496" s="216" t="s">
        <v>83</v>
      </c>
      <c r="AW496" s="216" t="s">
        <v>33</v>
      </c>
      <c r="AX496" s="216" t="s">
        <v>75</v>
      </c>
      <c r="AY496" s="219" t="s">
        <v>160</v>
      </c>
    </row>
    <row r="497" spans="2:51" s="216" customFormat="1" ht="20.5" customHeight="1">
      <c r="B497" s="211"/>
      <c r="C497" s="388"/>
      <c r="D497" s="388"/>
      <c r="E497" s="389" t="s">
        <v>5</v>
      </c>
      <c r="F497" s="393" t="s">
        <v>1119</v>
      </c>
      <c r="G497" s="394"/>
      <c r="H497" s="394"/>
      <c r="I497" s="394"/>
      <c r="J497" s="388"/>
      <c r="K497" s="392" t="s">
        <v>5</v>
      </c>
      <c r="L497" s="212"/>
      <c r="M497" s="212"/>
      <c r="N497" s="212"/>
      <c r="O497" s="212"/>
      <c r="P497" s="212"/>
      <c r="Q497" s="212"/>
      <c r="R497" s="215"/>
      <c r="T497" s="217"/>
      <c r="U497" s="212"/>
      <c r="V497" s="212"/>
      <c r="W497" s="212"/>
      <c r="X497" s="212"/>
      <c r="Y497" s="212"/>
      <c r="Z497" s="212"/>
      <c r="AA497" s="218"/>
      <c r="AT497" s="219" t="s">
        <v>168</v>
      </c>
      <c r="AU497" s="219" t="s">
        <v>114</v>
      </c>
      <c r="AV497" s="216" t="s">
        <v>83</v>
      </c>
      <c r="AW497" s="216" t="s">
        <v>33</v>
      </c>
      <c r="AX497" s="216" t="s">
        <v>75</v>
      </c>
      <c r="AY497" s="219" t="s">
        <v>160</v>
      </c>
    </row>
    <row r="498" spans="2:51" s="225" customFormat="1" ht="20.5" customHeight="1">
      <c r="B498" s="220"/>
      <c r="C498" s="395"/>
      <c r="D498" s="395"/>
      <c r="E498" s="396" t="s">
        <v>5</v>
      </c>
      <c r="F498" s="397" t="s">
        <v>1636</v>
      </c>
      <c r="G498" s="398"/>
      <c r="H498" s="398"/>
      <c r="I498" s="398"/>
      <c r="J498" s="395"/>
      <c r="K498" s="399">
        <v>6.75</v>
      </c>
      <c r="L498" s="221"/>
      <c r="M498" s="221"/>
      <c r="N498" s="221"/>
      <c r="O498" s="221"/>
      <c r="P498" s="221"/>
      <c r="Q498" s="221"/>
      <c r="R498" s="224"/>
      <c r="T498" s="226"/>
      <c r="U498" s="221"/>
      <c r="V498" s="221"/>
      <c r="W498" s="221"/>
      <c r="X498" s="221"/>
      <c r="Y498" s="221"/>
      <c r="Z498" s="221"/>
      <c r="AA498" s="227"/>
      <c r="AT498" s="228" t="s">
        <v>168</v>
      </c>
      <c r="AU498" s="228" t="s">
        <v>114</v>
      </c>
      <c r="AV498" s="225" t="s">
        <v>114</v>
      </c>
      <c r="AW498" s="225" t="s">
        <v>33</v>
      </c>
      <c r="AX498" s="225" t="s">
        <v>75</v>
      </c>
      <c r="AY498" s="228" t="s">
        <v>160</v>
      </c>
    </row>
    <row r="499" spans="2:51" s="216" customFormat="1" ht="20.5" customHeight="1">
      <c r="B499" s="211"/>
      <c r="C499" s="388"/>
      <c r="D499" s="388"/>
      <c r="E499" s="389" t="s">
        <v>5</v>
      </c>
      <c r="F499" s="393" t="s">
        <v>1121</v>
      </c>
      <c r="G499" s="394"/>
      <c r="H499" s="394"/>
      <c r="I499" s="394"/>
      <c r="J499" s="388"/>
      <c r="K499" s="392" t="s">
        <v>5</v>
      </c>
      <c r="L499" s="212"/>
      <c r="M499" s="212"/>
      <c r="N499" s="212"/>
      <c r="O499" s="212"/>
      <c r="P499" s="212"/>
      <c r="Q499" s="212"/>
      <c r="R499" s="215"/>
      <c r="T499" s="217"/>
      <c r="U499" s="212"/>
      <c r="V499" s="212"/>
      <c r="W499" s="212"/>
      <c r="X499" s="212"/>
      <c r="Y499" s="212"/>
      <c r="Z499" s="212"/>
      <c r="AA499" s="218"/>
      <c r="AT499" s="219" t="s">
        <v>168</v>
      </c>
      <c r="AU499" s="219" t="s">
        <v>114</v>
      </c>
      <c r="AV499" s="216" t="s">
        <v>83</v>
      </c>
      <c r="AW499" s="216" t="s">
        <v>33</v>
      </c>
      <c r="AX499" s="216" t="s">
        <v>75</v>
      </c>
      <c r="AY499" s="219" t="s">
        <v>160</v>
      </c>
    </row>
    <row r="500" spans="2:51" s="225" customFormat="1" ht="20.5" customHeight="1">
      <c r="B500" s="220"/>
      <c r="C500" s="395"/>
      <c r="D500" s="395"/>
      <c r="E500" s="396" t="s">
        <v>5</v>
      </c>
      <c r="F500" s="397" t="s">
        <v>1636</v>
      </c>
      <c r="G500" s="398"/>
      <c r="H500" s="398"/>
      <c r="I500" s="398"/>
      <c r="J500" s="395"/>
      <c r="K500" s="399">
        <v>6.75</v>
      </c>
      <c r="L500" s="221"/>
      <c r="M500" s="221"/>
      <c r="N500" s="221"/>
      <c r="O500" s="221"/>
      <c r="P500" s="221"/>
      <c r="Q500" s="221"/>
      <c r="R500" s="224"/>
      <c r="T500" s="226"/>
      <c r="U500" s="221"/>
      <c r="V500" s="221"/>
      <c r="W500" s="221"/>
      <c r="X500" s="221"/>
      <c r="Y500" s="221"/>
      <c r="Z500" s="221"/>
      <c r="AA500" s="227"/>
      <c r="AT500" s="228" t="s">
        <v>168</v>
      </c>
      <c r="AU500" s="228" t="s">
        <v>114</v>
      </c>
      <c r="AV500" s="225" t="s">
        <v>114</v>
      </c>
      <c r="AW500" s="225" t="s">
        <v>33</v>
      </c>
      <c r="AX500" s="225" t="s">
        <v>75</v>
      </c>
      <c r="AY500" s="228" t="s">
        <v>160</v>
      </c>
    </row>
    <row r="501" spans="2:51" s="216" customFormat="1" ht="20.5" customHeight="1">
      <c r="B501" s="211"/>
      <c r="C501" s="388"/>
      <c r="D501" s="388"/>
      <c r="E501" s="389" t="s">
        <v>5</v>
      </c>
      <c r="F501" s="393" t="s">
        <v>1123</v>
      </c>
      <c r="G501" s="394"/>
      <c r="H501" s="394"/>
      <c r="I501" s="394"/>
      <c r="J501" s="388"/>
      <c r="K501" s="392" t="s">
        <v>5</v>
      </c>
      <c r="L501" s="212"/>
      <c r="M501" s="212"/>
      <c r="N501" s="212"/>
      <c r="O501" s="212"/>
      <c r="P501" s="212"/>
      <c r="Q501" s="212"/>
      <c r="R501" s="215"/>
      <c r="T501" s="217"/>
      <c r="U501" s="212"/>
      <c r="V501" s="212"/>
      <c r="W501" s="212"/>
      <c r="X501" s="212"/>
      <c r="Y501" s="212"/>
      <c r="Z501" s="212"/>
      <c r="AA501" s="218"/>
      <c r="AT501" s="219" t="s">
        <v>168</v>
      </c>
      <c r="AU501" s="219" t="s">
        <v>114</v>
      </c>
      <c r="AV501" s="216" t="s">
        <v>83</v>
      </c>
      <c r="AW501" s="216" t="s">
        <v>33</v>
      </c>
      <c r="AX501" s="216" t="s">
        <v>75</v>
      </c>
      <c r="AY501" s="219" t="s">
        <v>160</v>
      </c>
    </row>
    <row r="502" spans="2:51" s="225" customFormat="1" ht="20.5" customHeight="1">
      <c r="B502" s="220"/>
      <c r="C502" s="395"/>
      <c r="D502" s="395"/>
      <c r="E502" s="396" t="s">
        <v>5</v>
      </c>
      <c r="F502" s="397" t="s">
        <v>1636</v>
      </c>
      <c r="G502" s="398"/>
      <c r="H502" s="398"/>
      <c r="I502" s="398"/>
      <c r="J502" s="395"/>
      <c r="K502" s="399">
        <v>6.75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388"/>
      <c r="D503" s="388"/>
      <c r="E503" s="389" t="s">
        <v>5</v>
      </c>
      <c r="F503" s="393" t="s">
        <v>1125</v>
      </c>
      <c r="G503" s="394"/>
      <c r="H503" s="394"/>
      <c r="I503" s="394"/>
      <c r="J503" s="388"/>
      <c r="K503" s="392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395"/>
      <c r="D504" s="395"/>
      <c r="E504" s="396" t="s">
        <v>5</v>
      </c>
      <c r="F504" s="397" t="s">
        <v>1636</v>
      </c>
      <c r="G504" s="398"/>
      <c r="H504" s="398"/>
      <c r="I504" s="398"/>
      <c r="J504" s="395"/>
      <c r="K504" s="399">
        <v>6.75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16" customFormat="1" ht="20.5" customHeight="1">
      <c r="B505" s="211"/>
      <c r="C505" s="388"/>
      <c r="D505" s="388"/>
      <c r="E505" s="389" t="s">
        <v>5</v>
      </c>
      <c r="F505" s="393" t="s">
        <v>1127</v>
      </c>
      <c r="G505" s="394"/>
      <c r="H505" s="394"/>
      <c r="I505" s="394"/>
      <c r="J505" s="388"/>
      <c r="K505" s="392" t="s">
        <v>5</v>
      </c>
      <c r="L505" s="212"/>
      <c r="M505" s="212"/>
      <c r="N505" s="212"/>
      <c r="O505" s="212"/>
      <c r="P505" s="212"/>
      <c r="Q505" s="212"/>
      <c r="R505" s="215"/>
      <c r="T505" s="217"/>
      <c r="U505" s="212"/>
      <c r="V505" s="212"/>
      <c r="W505" s="212"/>
      <c r="X505" s="212"/>
      <c r="Y505" s="212"/>
      <c r="Z505" s="212"/>
      <c r="AA505" s="218"/>
      <c r="AT505" s="219" t="s">
        <v>168</v>
      </c>
      <c r="AU505" s="219" t="s">
        <v>114</v>
      </c>
      <c r="AV505" s="216" t="s">
        <v>83</v>
      </c>
      <c r="AW505" s="216" t="s">
        <v>33</v>
      </c>
      <c r="AX505" s="216" t="s">
        <v>75</v>
      </c>
      <c r="AY505" s="219" t="s">
        <v>160</v>
      </c>
    </row>
    <row r="506" spans="2:51" s="225" customFormat="1" ht="20.5" customHeight="1">
      <c r="B506" s="220"/>
      <c r="C506" s="395"/>
      <c r="D506" s="395"/>
      <c r="E506" s="396" t="s">
        <v>5</v>
      </c>
      <c r="F506" s="397" t="s">
        <v>1636</v>
      </c>
      <c r="G506" s="398"/>
      <c r="H506" s="398"/>
      <c r="I506" s="398"/>
      <c r="J506" s="395"/>
      <c r="K506" s="399">
        <v>6.75</v>
      </c>
      <c r="L506" s="221"/>
      <c r="M506" s="221"/>
      <c r="N506" s="221"/>
      <c r="O506" s="221"/>
      <c r="P506" s="221"/>
      <c r="Q506" s="221"/>
      <c r="R506" s="224"/>
      <c r="T506" s="226"/>
      <c r="U506" s="221"/>
      <c r="V506" s="221"/>
      <c r="W506" s="221"/>
      <c r="X506" s="221"/>
      <c r="Y506" s="221"/>
      <c r="Z506" s="221"/>
      <c r="AA506" s="227"/>
      <c r="AT506" s="228" t="s">
        <v>168</v>
      </c>
      <c r="AU506" s="228" t="s">
        <v>114</v>
      </c>
      <c r="AV506" s="225" t="s">
        <v>114</v>
      </c>
      <c r="AW506" s="225" t="s">
        <v>33</v>
      </c>
      <c r="AX506" s="225" t="s">
        <v>75</v>
      </c>
      <c r="AY506" s="228" t="s">
        <v>160</v>
      </c>
    </row>
    <row r="507" spans="2:51" s="216" customFormat="1" ht="20.5" customHeight="1">
      <c r="B507" s="211"/>
      <c r="C507" s="388"/>
      <c r="D507" s="388"/>
      <c r="E507" s="389" t="s">
        <v>5</v>
      </c>
      <c r="F507" s="393" t="s">
        <v>1129</v>
      </c>
      <c r="G507" s="394"/>
      <c r="H507" s="394"/>
      <c r="I507" s="394"/>
      <c r="J507" s="388"/>
      <c r="K507" s="392" t="s">
        <v>5</v>
      </c>
      <c r="L507" s="212"/>
      <c r="M507" s="212"/>
      <c r="N507" s="212"/>
      <c r="O507" s="212"/>
      <c r="P507" s="212"/>
      <c r="Q507" s="212"/>
      <c r="R507" s="215"/>
      <c r="T507" s="217"/>
      <c r="U507" s="212"/>
      <c r="V507" s="212"/>
      <c r="W507" s="212"/>
      <c r="X507" s="212"/>
      <c r="Y507" s="212"/>
      <c r="Z507" s="212"/>
      <c r="AA507" s="218"/>
      <c r="AT507" s="219" t="s">
        <v>168</v>
      </c>
      <c r="AU507" s="219" t="s">
        <v>114</v>
      </c>
      <c r="AV507" s="216" t="s">
        <v>83</v>
      </c>
      <c r="AW507" s="216" t="s">
        <v>33</v>
      </c>
      <c r="AX507" s="216" t="s">
        <v>75</v>
      </c>
      <c r="AY507" s="219" t="s">
        <v>160</v>
      </c>
    </row>
    <row r="508" spans="2:51" s="225" customFormat="1" ht="20.5" customHeight="1">
      <c r="B508" s="220"/>
      <c r="C508" s="395"/>
      <c r="D508" s="395"/>
      <c r="E508" s="396" t="s">
        <v>5</v>
      </c>
      <c r="F508" s="397" t="s">
        <v>1636</v>
      </c>
      <c r="G508" s="398"/>
      <c r="H508" s="398"/>
      <c r="I508" s="398"/>
      <c r="J508" s="395"/>
      <c r="K508" s="399">
        <v>6.75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16" customFormat="1" ht="20.5" customHeight="1">
      <c r="B509" s="211"/>
      <c r="C509" s="388"/>
      <c r="D509" s="388"/>
      <c r="E509" s="389" t="s">
        <v>5</v>
      </c>
      <c r="F509" s="393" t="s">
        <v>1131</v>
      </c>
      <c r="G509" s="394"/>
      <c r="H509" s="394"/>
      <c r="I509" s="394"/>
      <c r="J509" s="388"/>
      <c r="K509" s="392" t="s">
        <v>5</v>
      </c>
      <c r="L509" s="212"/>
      <c r="M509" s="212"/>
      <c r="N509" s="212"/>
      <c r="O509" s="212"/>
      <c r="P509" s="212"/>
      <c r="Q509" s="212"/>
      <c r="R509" s="215"/>
      <c r="T509" s="217"/>
      <c r="U509" s="212"/>
      <c r="V509" s="212"/>
      <c r="W509" s="212"/>
      <c r="X509" s="212"/>
      <c r="Y509" s="212"/>
      <c r="Z509" s="212"/>
      <c r="AA509" s="218"/>
      <c r="AT509" s="219" t="s">
        <v>168</v>
      </c>
      <c r="AU509" s="219" t="s">
        <v>114</v>
      </c>
      <c r="AV509" s="216" t="s">
        <v>83</v>
      </c>
      <c r="AW509" s="216" t="s">
        <v>33</v>
      </c>
      <c r="AX509" s="216" t="s">
        <v>75</v>
      </c>
      <c r="AY509" s="219" t="s">
        <v>160</v>
      </c>
    </row>
    <row r="510" spans="2:51" s="225" customFormat="1" ht="20.5" customHeight="1">
      <c r="B510" s="220"/>
      <c r="C510" s="395"/>
      <c r="D510" s="395"/>
      <c r="E510" s="396" t="s">
        <v>5</v>
      </c>
      <c r="F510" s="397" t="s">
        <v>1636</v>
      </c>
      <c r="G510" s="398"/>
      <c r="H510" s="398"/>
      <c r="I510" s="398"/>
      <c r="J510" s="395"/>
      <c r="K510" s="399">
        <v>6.75</v>
      </c>
      <c r="L510" s="221"/>
      <c r="M510" s="221"/>
      <c r="N510" s="221"/>
      <c r="O510" s="221"/>
      <c r="P510" s="221"/>
      <c r="Q510" s="221"/>
      <c r="R510" s="224"/>
      <c r="T510" s="226"/>
      <c r="U510" s="221"/>
      <c r="V510" s="221"/>
      <c r="W510" s="221"/>
      <c r="X510" s="221"/>
      <c r="Y510" s="221"/>
      <c r="Z510" s="221"/>
      <c r="AA510" s="227"/>
      <c r="AT510" s="228" t="s">
        <v>168</v>
      </c>
      <c r="AU510" s="228" t="s">
        <v>114</v>
      </c>
      <c r="AV510" s="225" t="s">
        <v>114</v>
      </c>
      <c r="AW510" s="225" t="s">
        <v>33</v>
      </c>
      <c r="AX510" s="225" t="s">
        <v>75</v>
      </c>
      <c r="AY510" s="228" t="s">
        <v>160</v>
      </c>
    </row>
    <row r="511" spans="2:51" s="216" customFormat="1" ht="20.5" customHeight="1">
      <c r="B511" s="211"/>
      <c r="C511" s="388"/>
      <c r="D511" s="388"/>
      <c r="E511" s="389" t="s">
        <v>5</v>
      </c>
      <c r="F511" s="393" t="s">
        <v>1485</v>
      </c>
      <c r="G511" s="394"/>
      <c r="H511" s="394"/>
      <c r="I511" s="394"/>
      <c r="J511" s="388"/>
      <c r="K511" s="392" t="s">
        <v>5</v>
      </c>
      <c r="L511" s="212"/>
      <c r="M511" s="212"/>
      <c r="N511" s="212"/>
      <c r="O511" s="212"/>
      <c r="P511" s="212"/>
      <c r="Q511" s="212"/>
      <c r="R511" s="215"/>
      <c r="T511" s="217"/>
      <c r="U511" s="212"/>
      <c r="V511" s="212"/>
      <c r="W511" s="212"/>
      <c r="X511" s="212"/>
      <c r="Y511" s="212"/>
      <c r="Z511" s="212"/>
      <c r="AA511" s="218"/>
      <c r="AT511" s="219" t="s">
        <v>168</v>
      </c>
      <c r="AU511" s="219" t="s">
        <v>114</v>
      </c>
      <c r="AV511" s="216" t="s">
        <v>83</v>
      </c>
      <c r="AW511" s="216" t="s">
        <v>33</v>
      </c>
      <c r="AX511" s="216" t="s">
        <v>75</v>
      </c>
      <c r="AY511" s="219" t="s">
        <v>160</v>
      </c>
    </row>
    <row r="512" spans="2:51" s="225" customFormat="1" ht="20.5" customHeight="1">
      <c r="B512" s="220"/>
      <c r="C512" s="395"/>
      <c r="D512" s="395"/>
      <c r="E512" s="396" t="s">
        <v>5</v>
      </c>
      <c r="F512" s="397" t="s">
        <v>229</v>
      </c>
      <c r="G512" s="398"/>
      <c r="H512" s="398"/>
      <c r="I512" s="398"/>
      <c r="J512" s="395"/>
      <c r="K512" s="399">
        <v>11</v>
      </c>
      <c r="L512" s="221"/>
      <c r="M512" s="221"/>
      <c r="N512" s="221"/>
      <c r="O512" s="221"/>
      <c r="P512" s="221"/>
      <c r="Q512" s="221"/>
      <c r="R512" s="224"/>
      <c r="T512" s="226"/>
      <c r="U512" s="221"/>
      <c r="V512" s="221"/>
      <c r="W512" s="221"/>
      <c r="X512" s="221"/>
      <c r="Y512" s="221"/>
      <c r="Z512" s="221"/>
      <c r="AA512" s="227"/>
      <c r="AT512" s="228" t="s">
        <v>168</v>
      </c>
      <c r="AU512" s="228" t="s">
        <v>114</v>
      </c>
      <c r="AV512" s="225" t="s">
        <v>114</v>
      </c>
      <c r="AW512" s="225" t="s">
        <v>33</v>
      </c>
      <c r="AX512" s="225" t="s">
        <v>75</v>
      </c>
      <c r="AY512" s="228" t="s">
        <v>160</v>
      </c>
    </row>
    <row r="513" spans="2:51" s="216" customFormat="1" ht="20.5" customHeight="1">
      <c r="B513" s="211"/>
      <c r="C513" s="388"/>
      <c r="D513" s="388"/>
      <c r="E513" s="389" t="s">
        <v>5</v>
      </c>
      <c r="F513" s="393" t="s">
        <v>1133</v>
      </c>
      <c r="G513" s="394"/>
      <c r="H513" s="394"/>
      <c r="I513" s="394"/>
      <c r="J513" s="388"/>
      <c r="K513" s="392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25" customFormat="1" ht="20.5" customHeight="1">
      <c r="B514" s="220"/>
      <c r="C514" s="395"/>
      <c r="D514" s="395"/>
      <c r="E514" s="396" t="s">
        <v>5</v>
      </c>
      <c r="F514" s="397" t="s">
        <v>1636</v>
      </c>
      <c r="G514" s="398"/>
      <c r="H514" s="398"/>
      <c r="I514" s="398"/>
      <c r="J514" s="395"/>
      <c r="K514" s="399">
        <v>6.75</v>
      </c>
      <c r="L514" s="221"/>
      <c r="M514" s="221"/>
      <c r="N514" s="221"/>
      <c r="O514" s="221"/>
      <c r="P514" s="221"/>
      <c r="Q514" s="221"/>
      <c r="R514" s="224"/>
      <c r="T514" s="226"/>
      <c r="U514" s="221"/>
      <c r="V514" s="221"/>
      <c r="W514" s="221"/>
      <c r="X514" s="221"/>
      <c r="Y514" s="221"/>
      <c r="Z514" s="221"/>
      <c r="AA514" s="227"/>
      <c r="AT514" s="228" t="s">
        <v>168</v>
      </c>
      <c r="AU514" s="228" t="s">
        <v>114</v>
      </c>
      <c r="AV514" s="225" t="s">
        <v>114</v>
      </c>
      <c r="AW514" s="225" t="s">
        <v>33</v>
      </c>
      <c r="AX514" s="225" t="s">
        <v>75</v>
      </c>
      <c r="AY514" s="228" t="s">
        <v>160</v>
      </c>
    </row>
    <row r="515" spans="2:51" s="216" customFormat="1" ht="20.5" customHeight="1">
      <c r="B515" s="211"/>
      <c r="C515" s="388"/>
      <c r="D515" s="388"/>
      <c r="E515" s="389" t="s">
        <v>5</v>
      </c>
      <c r="F515" s="393" t="s">
        <v>1487</v>
      </c>
      <c r="G515" s="394"/>
      <c r="H515" s="394"/>
      <c r="I515" s="394"/>
      <c r="J515" s="388"/>
      <c r="K515" s="392" t="s">
        <v>5</v>
      </c>
      <c r="L515" s="212"/>
      <c r="M515" s="212"/>
      <c r="N515" s="212"/>
      <c r="O515" s="212"/>
      <c r="P515" s="212"/>
      <c r="Q515" s="212"/>
      <c r="R515" s="215"/>
      <c r="T515" s="217"/>
      <c r="U515" s="212"/>
      <c r="V515" s="212"/>
      <c r="W515" s="212"/>
      <c r="X515" s="212"/>
      <c r="Y515" s="212"/>
      <c r="Z515" s="212"/>
      <c r="AA515" s="218"/>
      <c r="AT515" s="219" t="s">
        <v>168</v>
      </c>
      <c r="AU515" s="219" t="s">
        <v>114</v>
      </c>
      <c r="AV515" s="216" t="s">
        <v>83</v>
      </c>
      <c r="AW515" s="216" t="s">
        <v>33</v>
      </c>
      <c r="AX515" s="216" t="s">
        <v>75</v>
      </c>
      <c r="AY515" s="219" t="s">
        <v>160</v>
      </c>
    </row>
    <row r="516" spans="2:51" s="225" customFormat="1" ht="20.5" customHeight="1">
      <c r="B516" s="220"/>
      <c r="C516" s="395"/>
      <c r="D516" s="395"/>
      <c r="E516" s="396" t="s">
        <v>5</v>
      </c>
      <c r="F516" s="397" t="s">
        <v>1637</v>
      </c>
      <c r="G516" s="398"/>
      <c r="H516" s="398"/>
      <c r="I516" s="398"/>
      <c r="J516" s="395"/>
      <c r="K516" s="399">
        <v>2.9</v>
      </c>
      <c r="L516" s="221"/>
      <c r="M516" s="221"/>
      <c r="N516" s="221"/>
      <c r="O516" s="221"/>
      <c r="P516" s="221"/>
      <c r="Q516" s="221"/>
      <c r="R516" s="224"/>
      <c r="T516" s="226"/>
      <c r="U516" s="221"/>
      <c r="V516" s="221"/>
      <c r="W516" s="221"/>
      <c r="X516" s="221"/>
      <c r="Y516" s="221"/>
      <c r="Z516" s="221"/>
      <c r="AA516" s="227"/>
      <c r="AT516" s="228" t="s">
        <v>168</v>
      </c>
      <c r="AU516" s="228" t="s">
        <v>114</v>
      </c>
      <c r="AV516" s="225" t="s">
        <v>114</v>
      </c>
      <c r="AW516" s="225" t="s">
        <v>33</v>
      </c>
      <c r="AX516" s="225" t="s">
        <v>75</v>
      </c>
      <c r="AY516" s="228" t="s">
        <v>160</v>
      </c>
    </row>
    <row r="517" spans="2:51" s="216" customFormat="1" ht="20.5" customHeight="1">
      <c r="B517" s="211"/>
      <c r="C517" s="388"/>
      <c r="D517" s="388"/>
      <c r="E517" s="389" t="s">
        <v>5</v>
      </c>
      <c r="F517" s="393" t="s">
        <v>1489</v>
      </c>
      <c r="G517" s="394"/>
      <c r="H517" s="394"/>
      <c r="I517" s="394"/>
      <c r="J517" s="388"/>
      <c r="K517" s="392" t="s">
        <v>5</v>
      </c>
      <c r="L517" s="212"/>
      <c r="M517" s="212"/>
      <c r="N517" s="212"/>
      <c r="O517" s="212"/>
      <c r="P517" s="212"/>
      <c r="Q517" s="212"/>
      <c r="R517" s="215"/>
      <c r="T517" s="217"/>
      <c r="U517" s="212"/>
      <c r="V517" s="212"/>
      <c r="W517" s="212"/>
      <c r="X517" s="212"/>
      <c r="Y517" s="212"/>
      <c r="Z517" s="212"/>
      <c r="AA517" s="218"/>
      <c r="AT517" s="219" t="s">
        <v>168</v>
      </c>
      <c r="AU517" s="219" t="s">
        <v>114</v>
      </c>
      <c r="AV517" s="216" t="s">
        <v>83</v>
      </c>
      <c r="AW517" s="216" t="s">
        <v>33</v>
      </c>
      <c r="AX517" s="216" t="s">
        <v>75</v>
      </c>
      <c r="AY517" s="219" t="s">
        <v>160</v>
      </c>
    </row>
    <row r="518" spans="2:51" s="225" customFormat="1" ht="20.5" customHeight="1">
      <c r="B518" s="220"/>
      <c r="C518" s="395"/>
      <c r="D518" s="395"/>
      <c r="E518" s="396" t="s">
        <v>5</v>
      </c>
      <c r="F518" s="397" t="s">
        <v>1638</v>
      </c>
      <c r="G518" s="398"/>
      <c r="H518" s="398"/>
      <c r="I518" s="398"/>
      <c r="J518" s="395"/>
      <c r="K518" s="399">
        <v>5.6</v>
      </c>
      <c r="L518" s="221"/>
      <c r="M518" s="221"/>
      <c r="N518" s="221"/>
      <c r="O518" s="221"/>
      <c r="P518" s="221"/>
      <c r="Q518" s="221"/>
      <c r="R518" s="224"/>
      <c r="T518" s="226"/>
      <c r="U518" s="221"/>
      <c r="V518" s="221"/>
      <c r="W518" s="221"/>
      <c r="X518" s="221"/>
      <c r="Y518" s="221"/>
      <c r="Z518" s="221"/>
      <c r="AA518" s="227"/>
      <c r="AT518" s="228" t="s">
        <v>168</v>
      </c>
      <c r="AU518" s="228" t="s">
        <v>114</v>
      </c>
      <c r="AV518" s="225" t="s">
        <v>114</v>
      </c>
      <c r="AW518" s="225" t="s">
        <v>33</v>
      </c>
      <c r="AX518" s="225" t="s">
        <v>75</v>
      </c>
      <c r="AY518" s="228" t="s">
        <v>160</v>
      </c>
    </row>
    <row r="519" spans="2:51" s="216" customFormat="1" ht="20.5" customHeight="1">
      <c r="B519" s="211"/>
      <c r="C519" s="388"/>
      <c r="D519" s="388"/>
      <c r="E519" s="389" t="s">
        <v>5</v>
      </c>
      <c r="F519" s="393" t="s">
        <v>1491</v>
      </c>
      <c r="G519" s="394"/>
      <c r="H519" s="394"/>
      <c r="I519" s="394"/>
      <c r="J519" s="388"/>
      <c r="K519" s="392" t="s">
        <v>5</v>
      </c>
      <c r="L519" s="212"/>
      <c r="M519" s="212"/>
      <c r="N519" s="212"/>
      <c r="O519" s="212"/>
      <c r="P519" s="212"/>
      <c r="Q519" s="212"/>
      <c r="R519" s="215"/>
      <c r="T519" s="217"/>
      <c r="U519" s="212"/>
      <c r="V519" s="212"/>
      <c r="W519" s="212"/>
      <c r="X519" s="212"/>
      <c r="Y519" s="212"/>
      <c r="Z519" s="212"/>
      <c r="AA519" s="218"/>
      <c r="AT519" s="219" t="s">
        <v>168</v>
      </c>
      <c r="AU519" s="219" t="s">
        <v>114</v>
      </c>
      <c r="AV519" s="216" t="s">
        <v>83</v>
      </c>
      <c r="AW519" s="216" t="s">
        <v>33</v>
      </c>
      <c r="AX519" s="216" t="s">
        <v>75</v>
      </c>
      <c r="AY519" s="219" t="s">
        <v>160</v>
      </c>
    </row>
    <row r="520" spans="2:51" s="225" customFormat="1" ht="20.5" customHeight="1">
      <c r="B520" s="220"/>
      <c r="C520" s="395"/>
      <c r="D520" s="395"/>
      <c r="E520" s="396" t="s">
        <v>5</v>
      </c>
      <c r="F520" s="397" t="s">
        <v>1638</v>
      </c>
      <c r="G520" s="398"/>
      <c r="H520" s="398"/>
      <c r="I520" s="398"/>
      <c r="J520" s="395"/>
      <c r="K520" s="399">
        <v>5.6</v>
      </c>
      <c r="L520" s="221"/>
      <c r="M520" s="221"/>
      <c r="N520" s="221"/>
      <c r="O520" s="221"/>
      <c r="P520" s="221"/>
      <c r="Q520" s="221"/>
      <c r="R520" s="224"/>
      <c r="T520" s="226"/>
      <c r="U520" s="221"/>
      <c r="V520" s="221"/>
      <c r="W520" s="221"/>
      <c r="X520" s="221"/>
      <c r="Y520" s="221"/>
      <c r="Z520" s="221"/>
      <c r="AA520" s="227"/>
      <c r="AT520" s="228" t="s">
        <v>168</v>
      </c>
      <c r="AU520" s="228" t="s">
        <v>114</v>
      </c>
      <c r="AV520" s="225" t="s">
        <v>114</v>
      </c>
      <c r="AW520" s="225" t="s">
        <v>33</v>
      </c>
      <c r="AX520" s="225" t="s">
        <v>75</v>
      </c>
      <c r="AY520" s="228" t="s">
        <v>160</v>
      </c>
    </row>
    <row r="521" spans="2:51" s="216" customFormat="1" ht="20.5" customHeight="1">
      <c r="B521" s="211"/>
      <c r="C521" s="388"/>
      <c r="D521" s="388"/>
      <c r="E521" s="389" t="s">
        <v>5</v>
      </c>
      <c r="F521" s="393" t="s">
        <v>1492</v>
      </c>
      <c r="G521" s="394"/>
      <c r="H521" s="394"/>
      <c r="I521" s="394"/>
      <c r="J521" s="388"/>
      <c r="K521" s="392" t="s">
        <v>5</v>
      </c>
      <c r="L521" s="212"/>
      <c r="M521" s="212"/>
      <c r="N521" s="212"/>
      <c r="O521" s="212"/>
      <c r="P521" s="212"/>
      <c r="Q521" s="212"/>
      <c r="R521" s="215"/>
      <c r="T521" s="217"/>
      <c r="U521" s="212"/>
      <c r="V521" s="212"/>
      <c r="W521" s="212"/>
      <c r="X521" s="212"/>
      <c r="Y521" s="212"/>
      <c r="Z521" s="212"/>
      <c r="AA521" s="218"/>
      <c r="AT521" s="219" t="s">
        <v>168</v>
      </c>
      <c r="AU521" s="219" t="s">
        <v>114</v>
      </c>
      <c r="AV521" s="216" t="s">
        <v>83</v>
      </c>
      <c r="AW521" s="216" t="s">
        <v>33</v>
      </c>
      <c r="AX521" s="216" t="s">
        <v>75</v>
      </c>
      <c r="AY521" s="219" t="s">
        <v>160</v>
      </c>
    </row>
    <row r="522" spans="2:51" s="225" customFormat="1" ht="20.5" customHeight="1">
      <c r="B522" s="220"/>
      <c r="C522" s="395"/>
      <c r="D522" s="395"/>
      <c r="E522" s="396" t="s">
        <v>5</v>
      </c>
      <c r="F522" s="397" t="s">
        <v>1639</v>
      </c>
      <c r="G522" s="398"/>
      <c r="H522" s="398"/>
      <c r="I522" s="398"/>
      <c r="J522" s="395"/>
      <c r="K522" s="399">
        <v>4.15</v>
      </c>
      <c r="L522" s="221"/>
      <c r="M522" s="221"/>
      <c r="N522" s="221"/>
      <c r="O522" s="221"/>
      <c r="P522" s="221"/>
      <c r="Q522" s="221"/>
      <c r="R522" s="224"/>
      <c r="T522" s="226"/>
      <c r="U522" s="221"/>
      <c r="V522" s="221"/>
      <c r="W522" s="221"/>
      <c r="X522" s="221"/>
      <c r="Y522" s="221"/>
      <c r="Z522" s="221"/>
      <c r="AA522" s="227"/>
      <c r="AT522" s="228" t="s">
        <v>168</v>
      </c>
      <c r="AU522" s="228" t="s">
        <v>114</v>
      </c>
      <c r="AV522" s="225" t="s">
        <v>114</v>
      </c>
      <c r="AW522" s="225" t="s">
        <v>33</v>
      </c>
      <c r="AX522" s="225" t="s">
        <v>75</v>
      </c>
      <c r="AY522" s="228" t="s">
        <v>160</v>
      </c>
    </row>
    <row r="523" spans="2:51" s="216" customFormat="1" ht="20.5" customHeight="1">
      <c r="B523" s="211"/>
      <c r="C523" s="388"/>
      <c r="D523" s="388"/>
      <c r="E523" s="389" t="s">
        <v>5</v>
      </c>
      <c r="F523" s="393" t="s">
        <v>1494</v>
      </c>
      <c r="G523" s="394"/>
      <c r="H523" s="394"/>
      <c r="I523" s="394"/>
      <c r="J523" s="388"/>
      <c r="K523" s="392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25" customFormat="1" ht="20.5" customHeight="1">
      <c r="B524" s="220"/>
      <c r="C524" s="395"/>
      <c r="D524" s="395"/>
      <c r="E524" s="396" t="s">
        <v>5</v>
      </c>
      <c r="F524" s="397" t="s">
        <v>1639</v>
      </c>
      <c r="G524" s="398"/>
      <c r="H524" s="398"/>
      <c r="I524" s="398"/>
      <c r="J524" s="395"/>
      <c r="K524" s="399">
        <v>4.15</v>
      </c>
      <c r="L524" s="221"/>
      <c r="M524" s="221"/>
      <c r="N524" s="221"/>
      <c r="O524" s="221"/>
      <c r="P524" s="221"/>
      <c r="Q524" s="221"/>
      <c r="R524" s="224"/>
      <c r="T524" s="226"/>
      <c r="U524" s="221"/>
      <c r="V524" s="221"/>
      <c r="W524" s="221"/>
      <c r="X524" s="221"/>
      <c r="Y524" s="221"/>
      <c r="Z524" s="221"/>
      <c r="AA524" s="227"/>
      <c r="AT524" s="228" t="s">
        <v>168</v>
      </c>
      <c r="AU524" s="228" t="s">
        <v>114</v>
      </c>
      <c r="AV524" s="225" t="s">
        <v>114</v>
      </c>
      <c r="AW524" s="225" t="s">
        <v>33</v>
      </c>
      <c r="AX524" s="225" t="s">
        <v>75</v>
      </c>
      <c r="AY524" s="228" t="s">
        <v>160</v>
      </c>
    </row>
    <row r="525" spans="2:51" s="216" customFormat="1" ht="20.5" customHeight="1">
      <c r="B525" s="211"/>
      <c r="C525" s="388"/>
      <c r="D525" s="388"/>
      <c r="E525" s="389" t="s">
        <v>5</v>
      </c>
      <c r="F525" s="393" t="s">
        <v>1495</v>
      </c>
      <c r="G525" s="394"/>
      <c r="H525" s="394"/>
      <c r="I525" s="394"/>
      <c r="J525" s="388"/>
      <c r="K525" s="392" t="s">
        <v>5</v>
      </c>
      <c r="L525" s="212"/>
      <c r="M525" s="212"/>
      <c r="N525" s="212"/>
      <c r="O525" s="212"/>
      <c r="P525" s="212"/>
      <c r="Q525" s="212"/>
      <c r="R525" s="215"/>
      <c r="T525" s="217"/>
      <c r="U525" s="212"/>
      <c r="V525" s="212"/>
      <c r="W525" s="212"/>
      <c r="X525" s="212"/>
      <c r="Y525" s="212"/>
      <c r="Z525" s="212"/>
      <c r="AA525" s="218"/>
      <c r="AT525" s="219" t="s">
        <v>168</v>
      </c>
      <c r="AU525" s="219" t="s">
        <v>114</v>
      </c>
      <c r="AV525" s="216" t="s">
        <v>83</v>
      </c>
      <c r="AW525" s="216" t="s">
        <v>33</v>
      </c>
      <c r="AX525" s="216" t="s">
        <v>75</v>
      </c>
      <c r="AY525" s="219" t="s">
        <v>160</v>
      </c>
    </row>
    <row r="526" spans="2:51" s="225" customFormat="1" ht="20.5" customHeight="1">
      <c r="B526" s="220"/>
      <c r="C526" s="395"/>
      <c r="D526" s="395"/>
      <c r="E526" s="396" t="s">
        <v>5</v>
      </c>
      <c r="F526" s="397" t="s">
        <v>1639</v>
      </c>
      <c r="G526" s="398"/>
      <c r="H526" s="398"/>
      <c r="I526" s="398"/>
      <c r="J526" s="395"/>
      <c r="K526" s="399">
        <v>4.15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388"/>
      <c r="D527" s="388"/>
      <c r="E527" s="389" t="s">
        <v>5</v>
      </c>
      <c r="F527" s="393" t="s">
        <v>1496</v>
      </c>
      <c r="G527" s="394"/>
      <c r="H527" s="394"/>
      <c r="I527" s="394"/>
      <c r="J527" s="388"/>
      <c r="K527" s="392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395"/>
      <c r="D528" s="395"/>
      <c r="E528" s="396" t="s">
        <v>5</v>
      </c>
      <c r="F528" s="397" t="s">
        <v>1640</v>
      </c>
      <c r="G528" s="398"/>
      <c r="H528" s="398"/>
      <c r="I528" s="398"/>
      <c r="J528" s="395"/>
      <c r="K528" s="399">
        <v>7.85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16" customFormat="1" ht="20.5" customHeight="1">
      <c r="B529" s="211"/>
      <c r="C529" s="388"/>
      <c r="D529" s="388"/>
      <c r="E529" s="389" t="s">
        <v>5</v>
      </c>
      <c r="F529" s="393" t="s">
        <v>1498</v>
      </c>
      <c r="G529" s="394"/>
      <c r="H529" s="394"/>
      <c r="I529" s="394"/>
      <c r="J529" s="388"/>
      <c r="K529" s="392" t="s">
        <v>5</v>
      </c>
      <c r="L529" s="212"/>
      <c r="M529" s="212"/>
      <c r="N529" s="212"/>
      <c r="O529" s="212"/>
      <c r="P529" s="212"/>
      <c r="Q529" s="212"/>
      <c r="R529" s="215"/>
      <c r="T529" s="217"/>
      <c r="U529" s="212"/>
      <c r="V529" s="212"/>
      <c r="W529" s="212"/>
      <c r="X529" s="212"/>
      <c r="Y529" s="212"/>
      <c r="Z529" s="212"/>
      <c r="AA529" s="218"/>
      <c r="AT529" s="219" t="s">
        <v>168</v>
      </c>
      <c r="AU529" s="219" t="s">
        <v>114</v>
      </c>
      <c r="AV529" s="216" t="s">
        <v>83</v>
      </c>
      <c r="AW529" s="216" t="s">
        <v>33</v>
      </c>
      <c r="AX529" s="216" t="s">
        <v>75</v>
      </c>
      <c r="AY529" s="219" t="s">
        <v>160</v>
      </c>
    </row>
    <row r="530" spans="2:51" s="225" customFormat="1" ht="20.5" customHeight="1">
      <c r="B530" s="220"/>
      <c r="C530" s="395"/>
      <c r="D530" s="395"/>
      <c r="E530" s="396" t="s">
        <v>5</v>
      </c>
      <c r="F530" s="397" t="s">
        <v>1640</v>
      </c>
      <c r="G530" s="398"/>
      <c r="H530" s="398"/>
      <c r="I530" s="398"/>
      <c r="J530" s="395"/>
      <c r="K530" s="399">
        <v>7.85</v>
      </c>
      <c r="L530" s="221"/>
      <c r="M530" s="221"/>
      <c r="N530" s="221"/>
      <c r="O530" s="221"/>
      <c r="P530" s="221"/>
      <c r="Q530" s="221"/>
      <c r="R530" s="224"/>
      <c r="T530" s="226"/>
      <c r="U530" s="221"/>
      <c r="V530" s="221"/>
      <c r="W530" s="221"/>
      <c r="X530" s="221"/>
      <c r="Y530" s="221"/>
      <c r="Z530" s="221"/>
      <c r="AA530" s="227"/>
      <c r="AT530" s="228" t="s">
        <v>168</v>
      </c>
      <c r="AU530" s="228" t="s">
        <v>114</v>
      </c>
      <c r="AV530" s="225" t="s">
        <v>114</v>
      </c>
      <c r="AW530" s="225" t="s">
        <v>33</v>
      </c>
      <c r="AX530" s="225" t="s">
        <v>75</v>
      </c>
      <c r="AY530" s="228" t="s">
        <v>160</v>
      </c>
    </row>
    <row r="531" spans="2:51" s="216" customFormat="1" ht="20.5" customHeight="1">
      <c r="B531" s="211"/>
      <c r="C531" s="388"/>
      <c r="D531" s="388"/>
      <c r="E531" s="389" t="s">
        <v>5</v>
      </c>
      <c r="F531" s="393" t="s">
        <v>1499</v>
      </c>
      <c r="G531" s="394"/>
      <c r="H531" s="394"/>
      <c r="I531" s="394"/>
      <c r="J531" s="388"/>
      <c r="K531" s="392" t="s">
        <v>5</v>
      </c>
      <c r="L531" s="212"/>
      <c r="M531" s="212"/>
      <c r="N531" s="212"/>
      <c r="O531" s="212"/>
      <c r="P531" s="212"/>
      <c r="Q531" s="212"/>
      <c r="R531" s="215"/>
      <c r="T531" s="217"/>
      <c r="U531" s="212"/>
      <c r="V531" s="212"/>
      <c r="W531" s="212"/>
      <c r="X531" s="212"/>
      <c r="Y531" s="212"/>
      <c r="Z531" s="212"/>
      <c r="AA531" s="218"/>
      <c r="AT531" s="219" t="s">
        <v>168</v>
      </c>
      <c r="AU531" s="219" t="s">
        <v>114</v>
      </c>
      <c r="AV531" s="216" t="s">
        <v>83</v>
      </c>
      <c r="AW531" s="216" t="s">
        <v>33</v>
      </c>
      <c r="AX531" s="216" t="s">
        <v>75</v>
      </c>
      <c r="AY531" s="219" t="s">
        <v>160</v>
      </c>
    </row>
    <row r="532" spans="2:51" s="225" customFormat="1" ht="20.5" customHeight="1">
      <c r="B532" s="220"/>
      <c r="C532" s="395"/>
      <c r="D532" s="395"/>
      <c r="E532" s="396" t="s">
        <v>5</v>
      </c>
      <c r="F532" s="397" t="s">
        <v>1640</v>
      </c>
      <c r="G532" s="398"/>
      <c r="H532" s="398"/>
      <c r="I532" s="398"/>
      <c r="J532" s="395"/>
      <c r="K532" s="399">
        <v>7.85</v>
      </c>
      <c r="L532" s="221"/>
      <c r="M532" s="221"/>
      <c r="N532" s="221"/>
      <c r="O532" s="221"/>
      <c r="P532" s="221"/>
      <c r="Q532" s="221"/>
      <c r="R532" s="224"/>
      <c r="T532" s="226"/>
      <c r="U532" s="221"/>
      <c r="V532" s="221"/>
      <c r="W532" s="221"/>
      <c r="X532" s="221"/>
      <c r="Y532" s="221"/>
      <c r="Z532" s="221"/>
      <c r="AA532" s="227"/>
      <c r="AT532" s="228" t="s">
        <v>168</v>
      </c>
      <c r="AU532" s="228" t="s">
        <v>114</v>
      </c>
      <c r="AV532" s="225" t="s">
        <v>114</v>
      </c>
      <c r="AW532" s="225" t="s">
        <v>33</v>
      </c>
      <c r="AX532" s="225" t="s">
        <v>75</v>
      </c>
      <c r="AY532" s="228" t="s">
        <v>160</v>
      </c>
    </row>
    <row r="533" spans="2:51" s="243" customFormat="1" ht="20.5" customHeight="1">
      <c r="B533" s="238"/>
      <c r="C533" s="405"/>
      <c r="D533" s="405"/>
      <c r="E533" s="406" t="s">
        <v>5</v>
      </c>
      <c r="F533" s="407" t="s">
        <v>197</v>
      </c>
      <c r="G533" s="408"/>
      <c r="H533" s="408"/>
      <c r="I533" s="408"/>
      <c r="J533" s="405"/>
      <c r="K533" s="409">
        <v>115.1</v>
      </c>
      <c r="L533" s="239"/>
      <c r="M533" s="239"/>
      <c r="N533" s="239"/>
      <c r="O533" s="239"/>
      <c r="P533" s="239"/>
      <c r="Q533" s="239"/>
      <c r="R533" s="242"/>
      <c r="T533" s="244"/>
      <c r="U533" s="239"/>
      <c r="V533" s="239"/>
      <c r="W533" s="239"/>
      <c r="X533" s="239"/>
      <c r="Y533" s="239"/>
      <c r="Z533" s="239"/>
      <c r="AA533" s="245"/>
      <c r="AT533" s="246" t="s">
        <v>168</v>
      </c>
      <c r="AU533" s="246" t="s">
        <v>114</v>
      </c>
      <c r="AV533" s="243" t="s">
        <v>175</v>
      </c>
      <c r="AW533" s="243" t="s">
        <v>33</v>
      </c>
      <c r="AX533" s="243" t="s">
        <v>75</v>
      </c>
      <c r="AY533" s="246" t="s">
        <v>160</v>
      </c>
    </row>
    <row r="534" spans="2:51" s="234" customFormat="1" ht="20.5" customHeight="1">
      <c r="B534" s="229"/>
      <c r="C534" s="400"/>
      <c r="D534" s="400"/>
      <c r="E534" s="401" t="s">
        <v>5</v>
      </c>
      <c r="F534" s="402" t="s">
        <v>170</v>
      </c>
      <c r="G534" s="403"/>
      <c r="H534" s="403"/>
      <c r="I534" s="403"/>
      <c r="J534" s="400"/>
      <c r="K534" s="404">
        <v>115.1</v>
      </c>
      <c r="L534" s="230"/>
      <c r="M534" s="230"/>
      <c r="N534" s="230"/>
      <c r="O534" s="230"/>
      <c r="P534" s="230"/>
      <c r="Q534" s="230"/>
      <c r="R534" s="233"/>
      <c r="T534" s="235"/>
      <c r="U534" s="230"/>
      <c r="V534" s="230"/>
      <c r="W534" s="230"/>
      <c r="X534" s="230"/>
      <c r="Y534" s="230"/>
      <c r="Z534" s="230"/>
      <c r="AA534" s="236"/>
      <c r="AT534" s="237" t="s">
        <v>168</v>
      </c>
      <c r="AU534" s="237" t="s">
        <v>114</v>
      </c>
      <c r="AV534" s="234" t="s">
        <v>165</v>
      </c>
      <c r="AW534" s="234" t="s">
        <v>33</v>
      </c>
      <c r="AX534" s="234" t="s">
        <v>83</v>
      </c>
      <c r="AY534" s="237" t="s">
        <v>160</v>
      </c>
    </row>
    <row r="535" spans="2:65" s="126" customFormat="1" ht="28.95" customHeight="1">
      <c r="B535" s="127"/>
      <c r="C535" s="412" t="s">
        <v>350</v>
      </c>
      <c r="D535" s="412" t="s">
        <v>237</v>
      </c>
      <c r="E535" s="413" t="s">
        <v>1641</v>
      </c>
      <c r="F535" s="414" t="s">
        <v>1642</v>
      </c>
      <c r="G535" s="414"/>
      <c r="H535" s="414"/>
      <c r="I535" s="414"/>
      <c r="J535" s="415" t="s">
        <v>178</v>
      </c>
      <c r="K535" s="416">
        <v>126.61</v>
      </c>
      <c r="L535" s="323">
        <v>0</v>
      </c>
      <c r="M535" s="323"/>
      <c r="N535" s="324">
        <f>ROUND(L535*K535,2)</f>
        <v>0</v>
      </c>
      <c r="O535" s="318"/>
      <c r="P535" s="318"/>
      <c r="Q535" s="318"/>
      <c r="R535" s="130"/>
      <c r="T535" s="207" t="s">
        <v>5</v>
      </c>
      <c r="U535" s="208" t="s">
        <v>40</v>
      </c>
      <c r="V535" s="128"/>
      <c r="W535" s="209">
        <f>V535*K535</f>
        <v>0</v>
      </c>
      <c r="X535" s="209">
        <v>0</v>
      </c>
      <c r="Y535" s="209">
        <f>X535*K535</f>
        <v>0</v>
      </c>
      <c r="Z535" s="209">
        <v>0</v>
      </c>
      <c r="AA535" s="210">
        <f>Z535*K535</f>
        <v>0</v>
      </c>
      <c r="AR535" s="117" t="s">
        <v>213</v>
      </c>
      <c r="AT535" s="117" t="s">
        <v>237</v>
      </c>
      <c r="AU535" s="117" t="s">
        <v>114</v>
      </c>
      <c r="AY535" s="117" t="s">
        <v>160</v>
      </c>
      <c r="BE535" s="174">
        <f>IF(U535="základní",N535,0)</f>
        <v>0</v>
      </c>
      <c r="BF535" s="174">
        <f>IF(U535="snížená",N535,0)</f>
        <v>0</v>
      </c>
      <c r="BG535" s="174">
        <f>IF(U535="zákl. přenesená",N535,0)</f>
        <v>0</v>
      </c>
      <c r="BH535" s="174">
        <f>IF(U535="sníž. přenesená",N535,0)</f>
        <v>0</v>
      </c>
      <c r="BI535" s="174">
        <f>IF(U535="nulová",N535,0)</f>
        <v>0</v>
      </c>
      <c r="BJ535" s="117" t="s">
        <v>83</v>
      </c>
      <c r="BK535" s="174">
        <f>ROUND(L535*K535,2)</f>
        <v>0</v>
      </c>
      <c r="BL535" s="117" t="s">
        <v>165</v>
      </c>
      <c r="BM535" s="117" t="s">
        <v>1643</v>
      </c>
    </row>
    <row r="536" spans="2:51" s="225" customFormat="1" ht="28.95" customHeight="1">
      <c r="B536" s="220"/>
      <c r="C536" s="395"/>
      <c r="D536" s="395"/>
      <c r="E536" s="396" t="s">
        <v>5</v>
      </c>
      <c r="F536" s="410" t="s">
        <v>1644</v>
      </c>
      <c r="G536" s="411"/>
      <c r="H536" s="411"/>
      <c r="I536" s="411"/>
      <c r="J536" s="395"/>
      <c r="K536" s="399">
        <v>126.61</v>
      </c>
      <c r="L536" s="221"/>
      <c r="M536" s="221"/>
      <c r="N536" s="221"/>
      <c r="O536" s="221"/>
      <c r="P536" s="221"/>
      <c r="Q536" s="221"/>
      <c r="R536" s="224"/>
      <c r="T536" s="226"/>
      <c r="U536" s="221"/>
      <c r="V536" s="221"/>
      <c r="W536" s="221"/>
      <c r="X536" s="221"/>
      <c r="Y536" s="221"/>
      <c r="Z536" s="221"/>
      <c r="AA536" s="227"/>
      <c r="AT536" s="228" t="s">
        <v>168</v>
      </c>
      <c r="AU536" s="228" t="s">
        <v>114</v>
      </c>
      <c r="AV536" s="225" t="s">
        <v>114</v>
      </c>
      <c r="AW536" s="225" t="s">
        <v>33</v>
      </c>
      <c r="AX536" s="225" t="s">
        <v>75</v>
      </c>
      <c r="AY536" s="228" t="s">
        <v>160</v>
      </c>
    </row>
    <row r="537" spans="2:51" s="234" customFormat="1" ht="20.5" customHeight="1">
      <c r="B537" s="229"/>
      <c r="C537" s="400"/>
      <c r="D537" s="400"/>
      <c r="E537" s="401" t="s">
        <v>5</v>
      </c>
      <c r="F537" s="402" t="s">
        <v>170</v>
      </c>
      <c r="G537" s="403"/>
      <c r="H537" s="403"/>
      <c r="I537" s="403"/>
      <c r="J537" s="400"/>
      <c r="K537" s="404">
        <v>126.61</v>
      </c>
      <c r="L537" s="230"/>
      <c r="M537" s="230"/>
      <c r="N537" s="230"/>
      <c r="O537" s="230"/>
      <c r="P537" s="230"/>
      <c r="Q537" s="230"/>
      <c r="R537" s="233"/>
      <c r="T537" s="235"/>
      <c r="U537" s="230"/>
      <c r="V537" s="230"/>
      <c r="W537" s="230"/>
      <c r="X537" s="230"/>
      <c r="Y537" s="230"/>
      <c r="Z537" s="230"/>
      <c r="AA537" s="236"/>
      <c r="AT537" s="237" t="s">
        <v>168</v>
      </c>
      <c r="AU537" s="237" t="s">
        <v>114</v>
      </c>
      <c r="AV537" s="234" t="s">
        <v>165</v>
      </c>
      <c r="AW537" s="234" t="s">
        <v>33</v>
      </c>
      <c r="AX537" s="234" t="s">
        <v>83</v>
      </c>
      <c r="AY537" s="237" t="s">
        <v>160</v>
      </c>
    </row>
    <row r="538" spans="2:65" s="126" customFormat="1" ht="40.15" customHeight="1">
      <c r="B538" s="127"/>
      <c r="C538" s="383" t="s">
        <v>356</v>
      </c>
      <c r="D538" s="383" t="s">
        <v>161</v>
      </c>
      <c r="E538" s="384" t="s">
        <v>1645</v>
      </c>
      <c r="F538" s="385" t="s">
        <v>1646</v>
      </c>
      <c r="G538" s="385"/>
      <c r="H538" s="385"/>
      <c r="I538" s="385"/>
      <c r="J538" s="386" t="s">
        <v>178</v>
      </c>
      <c r="K538" s="387">
        <v>286.3</v>
      </c>
      <c r="L538" s="317">
        <v>0</v>
      </c>
      <c r="M538" s="317"/>
      <c r="N538" s="318">
        <f>ROUND(L538*K538,2)</f>
        <v>0</v>
      </c>
      <c r="O538" s="318"/>
      <c r="P538" s="318"/>
      <c r="Q538" s="318"/>
      <c r="R538" s="130"/>
      <c r="T538" s="207" t="s">
        <v>5</v>
      </c>
      <c r="U538" s="208" t="s">
        <v>40</v>
      </c>
      <c r="V538" s="128"/>
      <c r="W538" s="209">
        <f>V538*K538</f>
        <v>0</v>
      </c>
      <c r="X538" s="209">
        <v>0</v>
      </c>
      <c r="Y538" s="209">
        <f>X538*K538</f>
        <v>0</v>
      </c>
      <c r="Z538" s="209">
        <v>0</v>
      </c>
      <c r="AA538" s="210">
        <f>Z538*K538</f>
        <v>0</v>
      </c>
      <c r="AR538" s="117" t="s">
        <v>165</v>
      </c>
      <c r="AT538" s="117" t="s">
        <v>161</v>
      </c>
      <c r="AU538" s="117" t="s">
        <v>114</v>
      </c>
      <c r="AY538" s="117" t="s">
        <v>160</v>
      </c>
      <c r="BE538" s="174">
        <f>IF(U538="základní",N538,0)</f>
        <v>0</v>
      </c>
      <c r="BF538" s="174">
        <f>IF(U538="snížená",N538,0)</f>
        <v>0</v>
      </c>
      <c r="BG538" s="174">
        <f>IF(U538="zákl. přenesená",N538,0)</f>
        <v>0</v>
      </c>
      <c r="BH538" s="174">
        <f>IF(U538="sníž. přenesená",N538,0)</f>
        <v>0</v>
      </c>
      <c r="BI538" s="174">
        <f>IF(U538="nulová",N538,0)</f>
        <v>0</v>
      </c>
      <c r="BJ538" s="117" t="s">
        <v>83</v>
      </c>
      <c r="BK538" s="174">
        <f>ROUND(L538*K538,2)</f>
        <v>0</v>
      </c>
      <c r="BL538" s="117" t="s">
        <v>165</v>
      </c>
      <c r="BM538" s="117" t="s">
        <v>1647</v>
      </c>
    </row>
    <row r="539" spans="2:51" s="216" customFormat="1" ht="20.5" customHeight="1">
      <c r="B539" s="211"/>
      <c r="C539" s="388"/>
      <c r="D539" s="388"/>
      <c r="E539" s="389" t="s">
        <v>5</v>
      </c>
      <c r="F539" s="390" t="s">
        <v>1648</v>
      </c>
      <c r="G539" s="391"/>
      <c r="H539" s="391"/>
      <c r="I539" s="391"/>
      <c r="J539" s="388"/>
      <c r="K539" s="392" t="s">
        <v>5</v>
      </c>
      <c r="L539" s="212"/>
      <c r="M539" s="212"/>
      <c r="N539" s="212"/>
      <c r="O539" s="212"/>
      <c r="P539" s="212"/>
      <c r="Q539" s="212"/>
      <c r="R539" s="215"/>
      <c r="T539" s="217"/>
      <c r="U539" s="212"/>
      <c r="V539" s="212"/>
      <c r="W539" s="212"/>
      <c r="X539" s="212"/>
      <c r="Y539" s="212"/>
      <c r="Z539" s="212"/>
      <c r="AA539" s="218"/>
      <c r="AT539" s="219" t="s">
        <v>168</v>
      </c>
      <c r="AU539" s="219" t="s">
        <v>114</v>
      </c>
      <c r="AV539" s="216" t="s">
        <v>83</v>
      </c>
      <c r="AW539" s="216" t="s">
        <v>33</v>
      </c>
      <c r="AX539" s="216" t="s">
        <v>75</v>
      </c>
      <c r="AY539" s="219" t="s">
        <v>160</v>
      </c>
    </row>
    <row r="540" spans="2:51" s="225" customFormat="1" ht="20.5" customHeight="1">
      <c r="B540" s="220"/>
      <c r="C540" s="395"/>
      <c r="D540" s="395"/>
      <c r="E540" s="396" t="s">
        <v>5</v>
      </c>
      <c r="F540" s="397" t="s">
        <v>1649</v>
      </c>
      <c r="G540" s="398"/>
      <c r="H540" s="398"/>
      <c r="I540" s="398"/>
      <c r="J540" s="395"/>
      <c r="K540" s="399">
        <v>163</v>
      </c>
      <c r="L540" s="221"/>
      <c r="M540" s="221"/>
      <c r="N540" s="221"/>
      <c r="O540" s="221"/>
      <c r="P540" s="221"/>
      <c r="Q540" s="221"/>
      <c r="R540" s="224"/>
      <c r="T540" s="226"/>
      <c r="U540" s="221"/>
      <c r="V540" s="221"/>
      <c r="W540" s="221"/>
      <c r="X540" s="221"/>
      <c r="Y540" s="221"/>
      <c r="Z540" s="221"/>
      <c r="AA540" s="227"/>
      <c r="AT540" s="228" t="s">
        <v>168</v>
      </c>
      <c r="AU540" s="228" t="s">
        <v>114</v>
      </c>
      <c r="AV540" s="225" t="s">
        <v>114</v>
      </c>
      <c r="AW540" s="225" t="s">
        <v>33</v>
      </c>
      <c r="AX540" s="225" t="s">
        <v>75</v>
      </c>
      <c r="AY540" s="228" t="s">
        <v>160</v>
      </c>
    </row>
    <row r="541" spans="2:51" s="216" customFormat="1" ht="20.5" customHeight="1">
      <c r="B541" s="211"/>
      <c r="C541" s="388"/>
      <c r="D541" s="388"/>
      <c r="E541" s="389" t="s">
        <v>5</v>
      </c>
      <c r="F541" s="393" t="s">
        <v>1650</v>
      </c>
      <c r="G541" s="394"/>
      <c r="H541" s="394"/>
      <c r="I541" s="394"/>
      <c r="J541" s="388"/>
      <c r="K541" s="392" t="s">
        <v>5</v>
      </c>
      <c r="L541" s="212"/>
      <c r="M541" s="212"/>
      <c r="N541" s="212"/>
      <c r="O541" s="212"/>
      <c r="P541" s="212"/>
      <c r="Q541" s="212"/>
      <c r="R541" s="215"/>
      <c r="T541" s="217"/>
      <c r="U541" s="212"/>
      <c r="V541" s="212"/>
      <c r="W541" s="212"/>
      <c r="X541" s="212"/>
      <c r="Y541" s="212"/>
      <c r="Z541" s="212"/>
      <c r="AA541" s="218"/>
      <c r="AT541" s="219" t="s">
        <v>168</v>
      </c>
      <c r="AU541" s="219" t="s">
        <v>114</v>
      </c>
      <c r="AV541" s="216" t="s">
        <v>83</v>
      </c>
      <c r="AW541" s="216" t="s">
        <v>33</v>
      </c>
      <c r="AX541" s="216" t="s">
        <v>75</v>
      </c>
      <c r="AY541" s="219" t="s">
        <v>160</v>
      </c>
    </row>
    <row r="542" spans="2:51" s="225" customFormat="1" ht="20.5" customHeight="1">
      <c r="B542" s="220"/>
      <c r="C542" s="395"/>
      <c r="D542" s="395"/>
      <c r="E542" s="396" t="s">
        <v>5</v>
      </c>
      <c r="F542" s="397" t="s">
        <v>441</v>
      </c>
      <c r="G542" s="398"/>
      <c r="H542" s="398"/>
      <c r="I542" s="398"/>
      <c r="J542" s="395"/>
      <c r="K542" s="399">
        <v>52</v>
      </c>
      <c r="L542" s="221"/>
      <c r="M542" s="221"/>
      <c r="N542" s="221"/>
      <c r="O542" s="221"/>
      <c r="P542" s="221"/>
      <c r="Q542" s="221"/>
      <c r="R542" s="224"/>
      <c r="T542" s="226"/>
      <c r="U542" s="221"/>
      <c r="V542" s="221"/>
      <c r="W542" s="221"/>
      <c r="X542" s="221"/>
      <c r="Y542" s="221"/>
      <c r="Z542" s="221"/>
      <c r="AA542" s="227"/>
      <c r="AT542" s="228" t="s">
        <v>168</v>
      </c>
      <c r="AU542" s="228" t="s">
        <v>114</v>
      </c>
      <c r="AV542" s="225" t="s">
        <v>114</v>
      </c>
      <c r="AW542" s="225" t="s">
        <v>33</v>
      </c>
      <c r="AX542" s="225" t="s">
        <v>75</v>
      </c>
      <c r="AY542" s="228" t="s">
        <v>160</v>
      </c>
    </row>
    <row r="543" spans="2:51" s="216" customFormat="1" ht="20.5" customHeight="1">
      <c r="B543" s="211"/>
      <c r="C543" s="388"/>
      <c r="D543" s="388"/>
      <c r="E543" s="389" t="s">
        <v>5</v>
      </c>
      <c r="F543" s="393" t="s">
        <v>1651</v>
      </c>
      <c r="G543" s="394"/>
      <c r="H543" s="394"/>
      <c r="I543" s="394"/>
      <c r="J543" s="388"/>
      <c r="K543" s="392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25" customFormat="1" ht="20.5" customHeight="1">
      <c r="B544" s="220"/>
      <c r="C544" s="395"/>
      <c r="D544" s="395"/>
      <c r="E544" s="396" t="s">
        <v>5</v>
      </c>
      <c r="F544" s="397" t="s">
        <v>502</v>
      </c>
      <c r="G544" s="398"/>
      <c r="H544" s="398"/>
      <c r="I544" s="398"/>
      <c r="J544" s="395"/>
      <c r="K544" s="399">
        <v>63</v>
      </c>
      <c r="L544" s="221"/>
      <c r="M544" s="221"/>
      <c r="N544" s="221"/>
      <c r="O544" s="221"/>
      <c r="P544" s="221"/>
      <c r="Q544" s="221"/>
      <c r="R544" s="224"/>
      <c r="T544" s="226"/>
      <c r="U544" s="221"/>
      <c r="V544" s="221"/>
      <c r="W544" s="221"/>
      <c r="X544" s="221"/>
      <c r="Y544" s="221"/>
      <c r="Z544" s="221"/>
      <c r="AA544" s="227"/>
      <c r="AT544" s="228" t="s">
        <v>168</v>
      </c>
      <c r="AU544" s="228" t="s">
        <v>114</v>
      </c>
      <c r="AV544" s="225" t="s">
        <v>114</v>
      </c>
      <c r="AW544" s="225" t="s">
        <v>33</v>
      </c>
      <c r="AX544" s="225" t="s">
        <v>75</v>
      </c>
      <c r="AY544" s="228" t="s">
        <v>160</v>
      </c>
    </row>
    <row r="545" spans="2:51" s="243" customFormat="1" ht="20.5" customHeight="1">
      <c r="B545" s="238"/>
      <c r="C545" s="405"/>
      <c r="D545" s="405"/>
      <c r="E545" s="406" t="s">
        <v>5</v>
      </c>
      <c r="F545" s="407" t="s">
        <v>197</v>
      </c>
      <c r="G545" s="408"/>
      <c r="H545" s="408"/>
      <c r="I545" s="408"/>
      <c r="J545" s="405"/>
      <c r="K545" s="409">
        <v>278</v>
      </c>
      <c r="L545" s="239"/>
      <c r="M545" s="239"/>
      <c r="N545" s="239"/>
      <c r="O545" s="239"/>
      <c r="P545" s="239"/>
      <c r="Q545" s="239"/>
      <c r="R545" s="242"/>
      <c r="T545" s="244"/>
      <c r="U545" s="239"/>
      <c r="V545" s="239"/>
      <c r="W545" s="239"/>
      <c r="X545" s="239"/>
      <c r="Y545" s="239"/>
      <c r="Z545" s="239"/>
      <c r="AA545" s="245"/>
      <c r="AT545" s="246" t="s">
        <v>168</v>
      </c>
      <c r="AU545" s="246" t="s">
        <v>114</v>
      </c>
      <c r="AV545" s="243" t="s">
        <v>175</v>
      </c>
      <c r="AW545" s="243" t="s">
        <v>33</v>
      </c>
      <c r="AX545" s="243" t="s">
        <v>75</v>
      </c>
      <c r="AY545" s="246" t="s">
        <v>160</v>
      </c>
    </row>
    <row r="546" spans="2:51" s="216" customFormat="1" ht="20.5" customHeight="1">
      <c r="B546" s="211"/>
      <c r="C546" s="388"/>
      <c r="D546" s="388"/>
      <c r="E546" s="389" t="s">
        <v>5</v>
      </c>
      <c r="F546" s="393" t="s">
        <v>1500</v>
      </c>
      <c r="G546" s="394"/>
      <c r="H546" s="394"/>
      <c r="I546" s="394"/>
      <c r="J546" s="388"/>
      <c r="K546" s="392" t="s">
        <v>5</v>
      </c>
      <c r="L546" s="212"/>
      <c r="M546" s="212"/>
      <c r="N546" s="212"/>
      <c r="O546" s="212"/>
      <c r="P546" s="212"/>
      <c r="Q546" s="212"/>
      <c r="R546" s="215"/>
      <c r="T546" s="217"/>
      <c r="U546" s="212"/>
      <c r="V546" s="212"/>
      <c r="W546" s="212"/>
      <c r="X546" s="212"/>
      <c r="Y546" s="212"/>
      <c r="Z546" s="212"/>
      <c r="AA546" s="218"/>
      <c r="AT546" s="219" t="s">
        <v>168</v>
      </c>
      <c r="AU546" s="219" t="s">
        <v>114</v>
      </c>
      <c r="AV546" s="216" t="s">
        <v>83</v>
      </c>
      <c r="AW546" s="216" t="s">
        <v>33</v>
      </c>
      <c r="AX546" s="216" t="s">
        <v>75</v>
      </c>
      <c r="AY546" s="219" t="s">
        <v>160</v>
      </c>
    </row>
    <row r="547" spans="2:51" s="225" customFormat="1" ht="20.5" customHeight="1">
      <c r="B547" s="220"/>
      <c r="C547" s="395"/>
      <c r="D547" s="395"/>
      <c r="E547" s="396" t="s">
        <v>5</v>
      </c>
      <c r="F547" s="397" t="s">
        <v>1652</v>
      </c>
      <c r="G547" s="398"/>
      <c r="H547" s="398"/>
      <c r="I547" s="398"/>
      <c r="J547" s="395"/>
      <c r="K547" s="399">
        <v>8.3</v>
      </c>
      <c r="L547" s="221"/>
      <c r="M547" s="221"/>
      <c r="N547" s="221"/>
      <c r="O547" s="221"/>
      <c r="P547" s="221"/>
      <c r="Q547" s="221"/>
      <c r="R547" s="224"/>
      <c r="T547" s="226"/>
      <c r="U547" s="221"/>
      <c r="V547" s="221"/>
      <c r="W547" s="221"/>
      <c r="X547" s="221"/>
      <c r="Y547" s="221"/>
      <c r="Z547" s="221"/>
      <c r="AA547" s="227"/>
      <c r="AT547" s="228" t="s">
        <v>168</v>
      </c>
      <c r="AU547" s="228" t="s">
        <v>114</v>
      </c>
      <c r="AV547" s="225" t="s">
        <v>114</v>
      </c>
      <c r="AW547" s="225" t="s">
        <v>33</v>
      </c>
      <c r="AX547" s="225" t="s">
        <v>75</v>
      </c>
      <c r="AY547" s="228" t="s">
        <v>160</v>
      </c>
    </row>
    <row r="548" spans="2:51" s="243" customFormat="1" ht="20.5" customHeight="1">
      <c r="B548" s="238"/>
      <c r="C548" s="405"/>
      <c r="D548" s="405"/>
      <c r="E548" s="406" t="s">
        <v>5</v>
      </c>
      <c r="F548" s="407" t="s">
        <v>197</v>
      </c>
      <c r="G548" s="408"/>
      <c r="H548" s="408"/>
      <c r="I548" s="408"/>
      <c r="J548" s="405"/>
      <c r="K548" s="409">
        <v>8.3</v>
      </c>
      <c r="L548" s="239"/>
      <c r="M548" s="239"/>
      <c r="N548" s="239"/>
      <c r="O548" s="239"/>
      <c r="P548" s="239"/>
      <c r="Q548" s="239"/>
      <c r="R548" s="242"/>
      <c r="T548" s="244"/>
      <c r="U548" s="239"/>
      <c r="V548" s="239"/>
      <c r="W548" s="239"/>
      <c r="X548" s="239"/>
      <c r="Y548" s="239"/>
      <c r="Z548" s="239"/>
      <c r="AA548" s="245"/>
      <c r="AT548" s="246" t="s">
        <v>168</v>
      </c>
      <c r="AU548" s="246" t="s">
        <v>114</v>
      </c>
      <c r="AV548" s="243" t="s">
        <v>175</v>
      </c>
      <c r="AW548" s="243" t="s">
        <v>33</v>
      </c>
      <c r="AX548" s="243" t="s">
        <v>75</v>
      </c>
      <c r="AY548" s="246" t="s">
        <v>160</v>
      </c>
    </row>
    <row r="549" spans="2:51" s="234" customFormat="1" ht="20.5" customHeight="1">
      <c r="B549" s="229"/>
      <c r="C549" s="400"/>
      <c r="D549" s="400"/>
      <c r="E549" s="401" t="s">
        <v>5</v>
      </c>
      <c r="F549" s="402" t="s">
        <v>170</v>
      </c>
      <c r="G549" s="403"/>
      <c r="H549" s="403"/>
      <c r="I549" s="403"/>
      <c r="J549" s="400"/>
      <c r="K549" s="404">
        <v>286.3</v>
      </c>
      <c r="L549" s="230"/>
      <c r="M549" s="230"/>
      <c r="N549" s="230"/>
      <c r="O549" s="230"/>
      <c r="P549" s="230"/>
      <c r="Q549" s="230"/>
      <c r="R549" s="233"/>
      <c r="T549" s="235"/>
      <c r="U549" s="230"/>
      <c r="V549" s="230"/>
      <c r="W549" s="230"/>
      <c r="X549" s="230"/>
      <c r="Y549" s="230"/>
      <c r="Z549" s="230"/>
      <c r="AA549" s="236"/>
      <c r="AT549" s="237" t="s">
        <v>168</v>
      </c>
      <c r="AU549" s="237" t="s">
        <v>114</v>
      </c>
      <c r="AV549" s="234" t="s">
        <v>165</v>
      </c>
      <c r="AW549" s="234" t="s">
        <v>33</v>
      </c>
      <c r="AX549" s="234" t="s">
        <v>83</v>
      </c>
      <c r="AY549" s="237" t="s">
        <v>160</v>
      </c>
    </row>
    <row r="550" spans="2:65" s="126" customFormat="1" ht="28.95" customHeight="1">
      <c r="B550" s="127"/>
      <c r="C550" s="412" t="s">
        <v>360</v>
      </c>
      <c r="D550" s="412" t="s">
        <v>237</v>
      </c>
      <c r="E550" s="413" t="s">
        <v>1653</v>
      </c>
      <c r="F550" s="414" t="s">
        <v>1654</v>
      </c>
      <c r="G550" s="414"/>
      <c r="H550" s="414"/>
      <c r="I550" s="414"/>
      <c r="J550" s="415" t="s">
        <v>178</v>
      </c>
      <c r="K550" s="416">
        <v>300.615</v>
      </c>
      <c r="L550" s="323">
        <v>0</v>
      </c>
      <c r="M550" s="323"/>
      <c r="N550" s="324">
        <f aca="true" t="shared" si="15" ref="N550:N558">ROUND(L550*K550,2)</f>
        <v>0</v>
      </c>
      <c r="O550" s="318"/>
      <c r="P550" s="318"/>
      <c r="Q550" s="318"/>
      <c r="R550" s="130"/>
      <c r="T550" s="207" t="s">
        <v>5</v>
      </c>
      <c r="U550" s="208" t="s">
        <v>40</v>
      </c>
      <c r="V550" s="128"/>
      <c r="W550" s="209">
        <f aca="true" t="shared" si="16" ref="W550:W558">V550*K550</f>
        <v>0</v>
      </c>
      <c r="X550" s="209">
        <v>0.00214</v>
      </c>
      <c r="Y550" s="209">
        <f aca="true" t="shared" si="17" ref="Y550:Y558">X550*K550</f>
        <v>0.6433161000000001</v>
      </c>
      <c r="Z550" s="209">
        <v>0</v>
      </c>
      <c r="AA550" s="210">
        <f aca="true" t="shared" si="18" ref="AA550:AA558">Z550*K550</f>
        <v>0</v>
      </c>
      <c r="AR550" s="117" t="s">
        <v>213</v>
      </c>
      <c r="AT550" s="117" t="s">
        <v>237</v>
      </c>
      <c r="AU550" s="117" t="s">
        <v>114</v>
      </c>
      <c r="AY550" s="117" t="s">
        <v>160</v>
      </c>
      <c r="BE550" s="174">
        <f aca="true" t="shared" si="19" ref="BE550:BE558">IF(U550="základní",N550,0)</f>
        <v>0</v>
      </c>
      <c r="BF550" s="174">
        <f aca="true" t="shared" si="20" ref="BF550:BF558">IF(U550="snížená",N550,0)</f>
        <v>0</v>
      </c>
      <c r="BG550" s="174">
        <f aca="true" t="shared" si="21" ref="BG550:BG558">IF(U550="zákl. přenesená",N550,0)</f>
        <v>0</v>
      </c>
      <c r="BH550" s="174">
        <f aca="true" t="shared" si="22" ref="BH550:BH558">IF(U550="sníž. přenesená",N550,0)</f>
        <v>0</v>
      </c>
      <c r="BI550" s="174">
        <f aca="true" t="shared" si="23" ref="BI550:BI558">IF(U550="nulová",N550,0)</f>
        <v>0</v>
      </c>
      <c r="BJ550" s="117" t="s">
        <v>83</v>
      </c>
      <c r="BK550" s="174">
        <f aca="true" t="shared" si="24" ref="BK550:BK558">ROUND(L550*K550,2)</f>
        <v>0</v>
      </c>
      <c r="BL550" s="117" t="s">
        <v>165</v>
      </c>
      <c r="BM550" s="117" t="s">
        <v>1655</v>
      </c>
    </row>
    <row r="551" spans="2:65" s="126" customFormat="1" ht="28.95" customHeight="1">
      <c r="B551" s="127"/>
      <c r="C551" s="383" t="s">
        <v>365</v>
      </c>
      <c r="D551" s="383" t="s">
        <v>161</v>
      </c>
      <c r="E551" s="384" t="s">
        <v>1656</v>
      </c>
      <c r="F551" s="385" t="s">
        <v>1657</v>
      </c>
      <c r="G551" s="385"/>
      <c r="H551" s="385"/>
      <c r="I551" s="385"/>
      <c r="J551" s="386" t="s">
        <v>363</v>
      </c>
      <c r="K551" s="387">
        <v>18</v>
      </c>
      <c r="L551" s="317">
        <v>0</v>
      </c>
      <c r="M551" s="317"/>
      <c r="N551" s="318">
        <f t="shared" si="15"/>
        <v>0</v>
      </c>
      <c r="O551" s="318"/>
      <c r="P551" s="318"/>
      <c r="Q551" s="318"/>
      <c r="R551" s="130"/>
      <c r="T551" s="207" t="s">
        <v>5</v>
      </c>
      <c r="U551" s="208" t="s">
        <v>40</v>
      </c>
      <c r="V551" s="128"/>
      <c r="W551" s="209">
        <f t="shared" si="16"/>
        <v>0</v>
      </c>
      <c r="X551" s="209">
        <v>0</v>
      </c>
      <c r="Y551" s="209">
        <f t="shared" si="17"/>
        <v>0</v>
      </c>
      <c r="Z551" s="209">
        <v>0</v>
      </c>
      <c r="AA551" s="210">
        <f t="shared" si="18"/>
        <v>0</v>
      </c>
      <c r="AR551" s="117" t="s">
        <v>165</v>
      </c>
      <c r="AT551" s="117" t="s">
        <v>161</v>
      </c>
      <c r="AU551" s="117" t="s">
        <v>114</v>
      </c>
      <c r="AY551" s="117" t="s">
        <v>160</v>
      </c>
      <c r="BE551" s="174">
        <f t="shared" si="19"/>
        <v>0</v>
      </c>
      <c r="BF551" s="174">
        <f t="shared" si="20"/>
        <v>0</v>
      </c>
      <c r="BG551" s="174">
        <f t="shared" si="21"/>
        <v>0</v>
      </c>
      <c r="BH551" s="174">
        <f t="shared" si="22"/>
        <v>0</v>
      </c>
      <c r="BI551" s="174">
        <f t="shared" si="23"/>
        <v>0</v>
      </c>
      <c r="BJ551" s="117" t="s">
        <v>83</v>
      </c>
      <c r="BK551" s="174">
        <f t="shared" si="24"/>
        <v>0</v>
      </c>
      <c r="BL551" s="117" t="s">
        <v>165</v>
      </c>
      <c r="BM551" s="117" t="s">
        <v>1658</v>
      </c>
    </row>
    <row r="552" spans="2:65" s="126" customFormat="1" ht="20.5" customHeight="1">
      <c r="B552" s="127"/>
      <c r="C552" s="412" t="s">
        <v>369</v>
      </c>
      <c r="D552" s="412" t="s">
        <v>237</v>
      </c>
      <c r="E552" s="413" t="s">
        <v>1659</v>
      </c>
      <c r="F552" s="414" t="s">
        <v>1660</v>
      </c>
      <c r="G552" s="414"/>
      <c r="H552" s="414"/>
      <c r="I552" s="414"/>
      <c r="J552" s="415" t="s">
        <v>363</v>
      </c>
      <c r="K552" s="416">
        <v>18</v>
      </c>
      <c r="L552" s="323">
        <v>0</v>
      </c>
      <c r="M552" s="323"/>
      <c r="N552" s="324">
        <f t="shared" si="15"/>
        <v>0</v>
      </c>
      <c r="O552" s="318"/>
      <c r="P552" s="318"/>
      <c r="Q552" s="318"/>
      <c r="R552" s="130"/>
      <c r="T552" s="207" t="s">
        <v>5</v>
      </c>
      <c r="U552" s="208" t="s">
        <v>40</v>
      </c>
      <c r="V552" s="128"/>
      <c r="W552" s="209">
        <f t="shared" si="16"/>
        <v>0</v>
      </c>
      <c r="X552" s="209">
        <v>0.00039</v>
      </c>
      <c r="Y552" s="209">
        <f t="shared" si="17"/>
        <v>0.00702</v>
      </c>
      <c r="Z552" s="209">
        <v>0</v>
      </c>
      <c r="AA552" s="210">
        <f t="shared" si="18"/>
        <v>0</v>
      </c>
      <c r="AR552" s="117" t="s">
        <v>213</v>
      </c>
      <c r="AT552" s="117" t="s">
        <v>237</v>
      </c>
      <c r="AU552" s="117" t="s">
        <v>114</v>
      </c>
      <c r="AY552" s="117" t="s">
        <v>160</v>
      </c>
      <c r="BE552" s="174">
        <f t="shared" si="19"/>
        <v>0</v>
      </c>
      <c r="BF552" s="174">
        <f t="shared" si="20"/>
        <v>0</v>
      </c>
      <c r="BG552" s="174">
        <f t="shared" si="21"/>
        <v>0</v>
      </c>
      <c r="BH552" s="174">
        <f t="shared" si="22"/>
        <v>0</v>
      </c>
      <c r="BI552" s="174">
        <f t="shared" si="23"/>
        <v>0</v>
      </c>
      <c r="BJ552" s="117" t="s">
        <v>83</v>
      </c>
      <c r="BK552" s="174">
        <f t="shared" si="24"/>
        <v>0</v>
      </c>
      <c r="BL552" s="117" t="s">
        <v>165</v>
      </c>
      <c r="BM552" s="117" t="s">
        <v>1661</v>
      </c>
    </row>
    <row r="553" spans="2:65" s="126" customFormat="1" ht="40.15" customHeight="1">
      <c r="B553" s="127"/>
      <c r="C553" s="383" t="s">
        <v>374</v>
      </c>
      <c r="D553" s="383" t="s">
        <v>161</v>
      </c>
      <c r="E553" s="384" t="s">
        <v>1662</v>
      </c>
      <c r="F553" s="385" t="s">
        <v>1663</v>
      </c>
      <c r="G553" s="385"/>
      <c r="H553" s="385"/>
      <c r="I553" s="385"/>
      <c r="J553" s="386" t="s">
        <v>363</v>
      </c>
      <c r="K553" s="387">
        <v>18</v>
      </c>
      <c r="L553" s="317">
        <v>0</v>
      </c>
      <c r="M553" s="317"/>
      <c r="N553" s="318">
        <f t="shared" si="15"/>
        <v>0</v>
      </c>
      <c r="O553" s="318"/>
      <c r="P553" s="318"/>
      <c r="Q553" s="318"/>
      <c r="R553" s="130"/>
      <c r="T553" s="207" t="s">
        <v>5</v>
      </c>
      <c r="U553" s="208" t="s">
        <v>40</v>
      </c>
      <c r="V553" s="128"/>
      <c r="W553" s="209">
        <f t="shared" si="16"/>
        <v>0</v>
      </c>
      <c r="X553" s="209">
        <v>0</v>
      </c>
      <c r="Y553" s="209">
        <f t="shared" si="17"/>
        <v>0</v>
      </c>
      <c r="Z553" s="209">
        <v>0</v>
      </c>
      <c r="AA553" s="210">
        <f t="shared" si="18"/>
        <v>0</v>
      </c>
      <c r="AR553" s="117" t="s">
        <v>165</v>
      </c>
      <c r="AT553" s="117" t="s">
        <v>161</v>
      </c>
      <c r="AU553" s="117" t="s">
        <v>114</v>
      </c>
      <c r="AY553" s="117" t="s">
        <v>160</v>
      </c>
      <c r="BE553" s="174">
        <f t="shared" si="19"/>
        <v>0</v>
      </c>
      <c r="BF553" s="174">
        <f t="shared" si="20"/>
        <v>0</v>
      </c>
      <c r="BG553" s="174">
        <f t="shared" si="21"/>
        <v>0</v>
      </c>
      <c r="BH553" s="174">
        <f t="shared" si="22"/>
        <v>0</v>
      </c>
      <c r="BI553" s="174">
        <f t="shared" si="23"/>
        <v>0</v>
      </c>
      <c r="BJ553" s="117" t="s">
        <v>83</v>
      </c>
      <c r="BK553" s="174">
        <f t="shared" si="24"/>
        <v>0</v>
      </c>
      <c r="BL553" s="117" t="s">
        <v>165</v>
      </c>
      <c r="BM553" s="117" t="s">
        <v>1664</v>
      </c>
    </row>
    <row r="554" spans="2:65" s="126" customFormat="1" ht="28.95" customHeight="1">
      <c r="B554" s="127"/>
      <c r="C554" s="412" t="s">
        <v>378</v>
      </c>
      <c r="D554" s="412" t="s">
        <v>237</v>
      </c>
      <c r="E554" s="413" t="s">
        <v>1665</v>
      </c>
      <c r="F554" s="414" t="s">
        <v>1666</v>
      </c>
      <c r="G554" s="414"/>
      <c r="H554" s="414"/>
      <c r="I554" s="414"/>
      <c r="J554" s="415" t="s">
        <v>363</v>
      </c>
      <c r="K554" s="416">
        <v>18</v>
      </c>
      <c r="L554" s="323">
        <v>0</v>
      </c>
      <c r="M554" s="323"/>
      <c r="N554" s="324">
        <f t="shared" si="15"/>
        <v>0</v>
      </c>
      <c r="O554" s="318"/>
      <c r="P554" s="318"/>
      <c r="Q554" s="318"/>
      <c r="R554" s="130"/>
      <c r="T554" s="207" t="s">
        <v>5</v>
      </c>
      <c r="U554" s="208" t="s">
        <v>40</v>
      </c>
      <c r="V554" s="128"/>
      <c r="W554" s="209">
        <f t="shared" si="16"/>
        <v>0</v>
      </c>
      <c r="X554" s="209">
        <v>0.00302</v>
      </c>
      <c r="Y554" s="209">
        <f t="shared" si="17"/>
        <v>0.054360000000000006</v>
      </c>
      <c r="Z554" s="209">
        <v>0</v>
      </c>
      <c r="AA554" s="210">
        <f t="shared" si="18"/>
        <v>0</v>
      </c>
      <c r="AR554" s="117" t="s">
        <v>213</v>
      </c>
      <c r="AT554" s="117" t="s">
        <v>237</v>
      </c>
      <c r="AU554" s="117" t="s">
        <v>114</v>
      </c>
      <c r="AY554" s="117" t="s">
        <v>160</v>
      </c>
      <c r="BE554" s="174">
        <f t="shared" si="19"/>
        <v>0</v>
      </c>
      <c r="BF554" s="174">
        <f t="shared" si="20"/>
        <v>0</v>
      </c>
      <c r="BG554" s="174">
        <f t="shared" si="21"/>
        <v>0</v>
      </c>
      <c r="BH554" s="174">
        <f t="shared" si="22"/>
        <v>0</v>
      </c>
      <c r="BI554" s="174">
        <f t="shared" si="23"/>
        <v>0</v>
      </c>
      <c r="BJ554" s="117" t="s">
        <v>83</v>
      </c>
      <c r="BK554" s="174">
        <f t="shared" si="24"/>
        <v>0</v>
      </c>
      <c r="BL554" s="117" t="s">
        <v>165</v>
      </c>
      <c r="BM554" s="117" t="s">
        <v>1667</v>
      </c>
    </row>
    <row r="555" spans="2:65" s="126" customFormat="1" ht="28.95" customHeight="1">
      <c r="B555" s="127"/>
      <c r="C555" s="383" t="s">
        <v>383</v>
      </c>
      <c r="D555" s="383" t="s">
        <v>161</v>
      </c>
      <c r="E555" s="384" t="s">
        <v>1668</v>
      </c>
      <c r="F555" s="385" t="s">
        <v>1669</v>
      </c>
      <c r="G555" s="385"/>
      <c r="H555" s="385"/>
      <c r="I555" s="385"/>
      <c r="J555" s="386" t="s">
        <v>363</v>
      </c>
      <c r="K555" s="387">
        <v>18</v>
      </c>
      <c r="L555" s="317">
        <v>0</v>
      </c>
      <c r="M555" s="317"/>
      <c r="N555" s="318">
        <f t="shared" si="15"/>
        <v>0</v>
      </c>
      <c r="O555" s="318"/>
      <c r="P555" s="318"/>
      <c r="Q555" s="318"/>
      <c r="R555" s="130"/>
      <c r="T555" s="207" t="s">
        <v>5</v>
      </c>
      <c r="U555" s="208" t="s">
        <v>40</v>
      </c>
      <c r="V555" s="128"/>
      <c r="W555" s="209">
        <f t="shared" si="16"/>
        <v>0</v>
      </c>
      <c r="X555" s="209">
        <v>0.00038</v>
      </c>
      <c r="Y555" s="209">
        <f t="shared" si="17"/>
        <v>0.006840000000000001</v>
      </c>
      <c r="Z555" s="209">
        <v>0</v>
      </c>
      <c r="AA555" s="210">
        <f t="shared" si="18"/>
        <v>0</v>
      </c>
      <c r="AR555" s="117" t="s">
        <v>165</v>
      </c>
      <c r="AT555" s="117" t="s">
        <v>161</v>
      </c>
      <c r="AU555" s="117" t="s">
        <v>114</v>
      </c>
      <c r="AY555" s="117" t="s">
        <v>160</v>
      </c>
      <c r="BE555" s="174">
        <f t="shared" si="19"/>
        <v>0</v>
      </c>
      <c r="BF555" s="174">
        <f t="shared" si="20"/>
        <v>0</v>
      </c>
      <c r="BG555" s="174">
        <f t="shared" si="21"/>
        <v>0</v>
      </c>
      <c r="BH555" s="174">
        <f t="shared" si="22"/>
        <v>0</v>
      </c>
      <c r="BI555" s="174">
        <f t="shared" si="23"/>
        <v>0</v>
      </c>
      <c r="BJ555" s="117" t="s">
        <v>83</v>
      </c>
      <c r="BK555" s="174">
        <f t="shared" si="24"/>
        <v>0</v>
      </c>
      <c r="BL555" s="117" t="s">
        <v>165</v>
      </c>
      <c r="BM555" s="117" t="s">
        <v>1670</v>
      </c>
    </row>
    <row r="556" spans="2:65" s="126" customFormat="1" ht="28.95" customHeight="1">
      <c r="B556" s="127"/>
      <c r="C556" s="383" t="s">
        <v>387</v>
      </c>
      <c r="D556" s="383" t="s">
        <v>161</v>
      </c>
      <c r="E556" s="384" t="s">
        <v>1671</v>
      </c>
      <c r="F556" s="385" t="s">
        <v>1672</v>
      </c>
      <c r="G556" s="385"/>
      <c r="H556" s="385"/>
      <c r="I556" s="385"/>
      <c r="J556" s="386" t="s">
        <v>363</v>
      </c>
      <c r="K556" s="387">
        <v>6</v>
      </c>
      <c r="L556" s="317">
        <v>0</v>
      </c>
      <c r="M556" s="317"/>
      <c r="N556" s="318">
        <f t="shared" si="15"/>
        <v>0</v>
      </c>
      <c r="O556" s="318"/>
      <c r="P556" s="318"/>
      <c r="Q556" s="318"/>
      <c r="R556" s="130"/>
      <c r="T556" s="207" t="s">
        <v>5</v>
      </c>
      <c r="U556" s="208" t="s">
        <v>40</v>
      </c>
      <c r="V556" s="128"/>
      <c r="W556" s="209">
        <f t="shared" si="16"/>
        <v>0</v>
      </c>
      <c r="X556" s="209">
        <v>0.00086</v>
      </c>
      <c r="Y556" s="209">
        <f t="shared" si="17"/>
        <v>0.00516</v>
      </c>
      <c r="Z556" s="209">
        <v>0</v>
      </c>
      <c r="AA556" s="210">
        <f t="shared" si="18"/>
        <v>0</v>
      </c>
      <c r="AR556" s="117" t="s">
        <v>165</v>
      </c>
      <c r="AT556" s="117" t="s">
        <v>161</v>
      </c>
      <c r="AU556" s="117" t="s">
        <v>114</v>
      </c>
      <c r="AY556" s="117" t="s">
        <v>160</v>
      </c>
      <c r="BE556" s="174">
        <f t="shared" si="19"/>
        <v>0</v>
      </c>
      <c r="BF556" s="174">
        <f t="shared" si="20"/>
        <v>0</v>
      </c>
      <c r="BG556" s="174">
        <f t="shared" si="21"/>
        <v>0</v>
      </c>
      <c r="BH556" s="174">
        <f t="shared" si="22"/>
        <v>0</v>
      </c>
      <c r="BI556" s="174">
        <f t="shared" si="23"/>
        <v>0</v>
      </c>
      <c r="BJ556" s="117" t="s">
        <v>83</v>
      </c>
      <c r="BK556" s="174">
        <f t="shared" si="24"/>
        <v>0</v>
      </c>
      <c r="BL556" s="117" t="s">
        <v>165</v>
      </c>
      <c r="BM556" s="117" t="s">
        <v>1673</v>
      </c>
    </row>
    <row r="557" spans="2:65" s="126" customFormat="1" ht="28.95" customHeight="1">
      <c r="B557" s="127"/>
      <c r="C557" s="412" t="s">
        <v>391</v>
      </c>
      <c r="D557" s="412" t="s">
        <v>237</v>
      </c>
      <c r="E557" s="413" t="s">
        <v>1674</v>
      </c>
      <c r="F557" s="414" t="s">
        <v>1675</v>
      </c>
      <c r="G557" s="414"/>
      <c r="H557" s="414"/>
      <c r="I557" s="414"/>
      <c r="J557" s="415" t="s">
        <v>363</v>
      </c>
      <c r="K557" s="416">
        <v>6</v>
      </c>
      <c r="L557" s="323">
        <v>0</v>
      </c>
      <c r="M557" s="323"/>
      <c r="N557" s="324">
        <f t="shared" si="15"/>
        <v>0</v>
      </c>
      <c r="O557" s="318"/>
      <c r="P557" s="318"/>
      <c r="Q557" s="318"/>
      <c r="R557" s="130"/>
      <c r="T557" s="207" t="s">
        <v>5</v>
      </c>
      <c r="U557" s="208" t="s">
        <v>40</v>
      </c>
      <c r="V557" s="128"/>
      <c r="W557" s="209">
        <f t="shared" si="16"/>
        <v>0</v>
      </c>
      <c r="X557" s="209">
        <v>0.018</v>
      </c>
      <c r="Y557" s="209">
        <f t="shared" si="17"/>
        <v>0.10799999999999998</v>
      </c>
      <c r="Z557" s="209">
        <v>0</v>
      </c>
      <c r="AA557" s="210">
        <f t="shared" si="18"/>
        <v>0</v>
      </c>
      <c r="AR557" s="117" t="s">
        <v>213</v>
      </c>
      <c r="AT557" s="117" t="s">
        <v>237</v>
      </c>
      <c r="AU557" s="117" t="s">
        <v>114</v>
      </c>
      <c r="AY557" s="117" t="s">
        <v>160</v>
      </c>
      <c r="BE557" s="174">
        <f t="shared" si="19"/>
        <v>0</v>
      </c>
      <c r="BF557" s="174">
        <f t="shared" si="20"/>
        <v>0</v>
      </c>
      <c r="BG557" s="174">
        <f t="shared" si="21"/>
        <v>0</v>
      </c>
      <c r="BH557" s="174">
        <f t="shared" si="22"/>
        <v>0</v>
      </c>
      <c r="BI557" s="174">
        <f t="shared" si="23"/>
        <v>0</v>
      </c>
      <c r="BJ557" s="117" t="s">
        <v>83</v>
      </c>
      <c r="BK557" s="174">
        <f t="shared" si="24"/>
        <v>0</v>
      </c>
      <c r="BL557" s="117" t="s">
        <v>165</v>
      </c>
      <c r="BM557" s="117" t="s">
        <v>1676</v>
      </c>
    </row>
    <row r="558" spans="2:65" s="126" customFormat="1" ht="28.95" customHeight="1">
      <c r="B558" s="127"/>
      <c r="C558" s="383" t="s">
        <v>396</v>
      </c>
      <c r="D558" s="383" t="s">
        <v>161</v>
      </c>
      <c r="E558" s="384" t="s">
        <v>1677</v>
      </c>
      <c r="F558" s="385" t="s">
        <v>1678</v>
      </c>
      <c r="G558" s="385"/>
      <c r="H558" s="385"/>
      <c r="I558" s="385"/>
      <c r="J558" s="386" t="s">
        <v>178</v>
      </c>
      <c r="K558" s="387">
        <v>115.1</v>
      </c>
      <c r="L558" s="317">
        <v>0</v>
      </c>
      <c r="M558" s="317"/>
      <c r="N558" s="318">
        <f t="shared" si="15"/>
        <v>0</v>
      </c>
      <c r="O558" s="318"/>
      <c r="P558" s="318"/>
      <c r="Q558" s="318"/>
      <c r="R558" s="130"/>
      <c r="T558" s="207" t="s">
        <v>5</v>
      </c>
      <c r="U558" s="208" t="s">
        <v>40</v>
      </c>
      <c r="V558" s="128"/>
      <c r="W558" s="209">
        <f t="shared" si="16"/>
        <v>0</v>
      </c>
      <c r="X558" s="209">
        <v>0</v>
      </c>
      <c r="Y558" s="209">
        <f t="shared" si="17"/>
        <v>0</v>
      </c>
      <c r="Z558" s="209">
        <v>0</v>
      </c>
      <c r="AA558" s="210">
        <f t="shared" si="18"/>
        <v>0</v>
      </c>
      <c r="AR558" s="117" t="s">
        <v>165</v>
      </c>
      <c r="AT558" s="117" t="s">
        <v>161</v>
      </c>
      <c r="AU558" s="117" t="s">
        <v>114</v>
      </c>
      <c r="AY558" s="117" t="s">
        <v>160</v>
      </c>
      <c r="BE558" s="174">
        <f t="shared" si="19"/>
        <v>0</v>
      </c>
      <c r="BF558" s="174">
        <f t="shared" si="20"/>
        <v>0</v>
      </c>
      <c r="BG558" s="174">
        <f t="shared" si="21"/>
        <v>0</v>
      </c>
      <c r="BH558" s="174">
        <f t="shared" si="22"/>
        <v>0</v>
      </c>
      <c r="BI558" s="174">
        <f t="shared" si="23"/>
        <v>0</v>
      </c>
      <c r="BJ558" s="117" t="s">
        <v>83</v>
      </c>
      <c r="BK558" s="174">
        <f t="shared" si="24"/>
        <v>0</v>
      </c>
      <c r="BL558" s="117" t="s">
        <v>165</v>
      </c>
      <c r="BM558" s="117" t="s">
        <v>1679</v>
      </c>
    </row>
    <row r="559" spans="2:51" s="243" customFormat="1" ht="20.5" customHeight="1">
      <c r="B559" s="238"/>
      <c r="C559" s="405"/>
      <c r="D559" s="405"/>
      <c r="E559" s="406" t="s">
        <v>5</v>
      </c>
      <c r="F559" s="420" t="s">
        <v>197</v>
      </c>
      <c r="G559" s="421"/>
      <c r="H559" s="421"/>
      <c r="I559" s="421"/>
      <c r="J559" s="405"/>
      <c r="K559" s="409">
        <v>0</v>
      </c>
      <c r="L559" s="239"/>
      <c r="M559" s="239"/>
      <c r="N559" s="239"/>
      <c r="O559" s="239"/>
      <c r="P559" s="239"/>
      <c r="Q559" s="239"/>
      <c r="R559" s="242"/>
      <c r="T559" s="244"/>
      <c r="U559" s="239"/>
      <c r="V559" s="239"/>
      <c r="W559" s="239"/>
      <c r="X559" s="239"/>
      <c r="Y559" s="239"/>
      <c r="Z559" s="239"/>
      <c r="AA559" s="245"/>
      <c r="AT559" s="246" t="s">
        <v>168</v>
      </c>
      <c r="AU559" s="246" t="s">
        <v>114</v>
      </c>
      <c r="AV559" s="243" t="s">
        <v>175</v>
      </c>
      <c r="AW559" s="243" t="s">
        <v>33</v>
      </c>
      <c r="AX559" s="243" t="s">
        <v>75</v>
      </c>
      <c r="AY559" s="246" t="s">
        <v>160</v>
      </c>
    </row>
    <row r="560" spans="2:51" s="216" customFormat="1" ht="20.5" customHeight="1">
      <c r="B560" s="211"/>
      <c r="C560" s="388"/>
      <c r="D560" s="388"/>
      <c r="E560" s="389" t="s">
        <v>5</v>
      </c>
      <c r="F560" s="393" t="s">
        <v>1635</v>
      </c>
      <c r="G560" s="394"/>
      <c r="H560" s="394"/>
      <c r="I560" s="394"/>
      <c r="J560" s="388"/>
      <c r="K560" s="392" t="s">
        <v>5</v>
      </c>
      <c r="L560" s="212"/>
      <c r="M560" s="212"/>
      <c r="N560" s="212"/>
      <c r="O560" s="212"/>
      <c r="P560" s="212"/>
      <c r="Q560" s="212"/>
      <c r="R560" s="215"/>
      <c r="T560" s="217"/>
      <c r="U560" s="212"/>
      <c r="V560" s="212"/>
      <c r="W560" s="212"/>
      <c r="X560" s="212"/>
      <c r="Y560" s="212"/>
      <c r="Z560" s="212"/>
      <c r="AA560" s="218"/>
      <c r="AT560" s="219" t="s">
        <v>168</v>
      </c>
      <c r="AU560" s="219" t="s">
        <v>114</v>
      </c>
      <c r="AV560" s="216" t="s">
        <v>83</v>
      </c>
      <c r="AW560" s="216" t="s">
        <v>33</v>
      </c>
      <c r="AX560" s="216" t="s">
        <v>75</v>
      </c>
      <c r="AY560" s="219" t="s">
        <v>160</v>
      </c>
    </row>
    <row r="561" spans="2:51" s="216" customFormat="1" ht="20.5" customHeight="1">
      <c r="B561" s="211"/>
      <c r="C561" s="388"/>
      <c r="D561" s="388"/>
      <c r="E561" s="389" t="s">
        <v>5</v>
      </c>
      <c r="F561" s="393" t="s">
        <v>1483</v>
      </c>
      <c r="G561" s="394"/>
      <c r="H561" s="394"/>
      <c r="I561" s="394"/>
      <c r="J561" s="388"/>
      <c r="K561" s="392" t="s">
        <v>5</v>
      </c>
      <c r="L561" s="212"/>
      <c r="M561" s="212"/>
      <c r="N561" s="212"/>
      <c r="O561" s="212"/>
      <c r="P561" s="212"/>
      <c r="Q561" s="212"/>
      <c r="R561" s="215"/>
      <c r="T561" s="217"/>
      <c r="U561" s="212"/>
      <c r="V561" s="212"/>
      <c r="W561" s="212"/>
      <c r="X561" s="212"/>
      <c r="Y561" s="212"/>
      <c r="Z561" s="212"/>
      <c r="AA561" s="218"/>
      <c r="AT561" s="219" t="s">
        <v>168</v>
      </c>
      <c r="AU561" s="219" t="s">
        <v>114</v>
      </c>
      <c r="AV561" s="216" t="s">
        <v>83</v>
      </c>
      <c r="AW561" s="216" t="s">
        <v>33</v>
      </c>
      <c r="AX561" s="216" t="s">
        <v>75</v>
      </c>
      <c r="AY561" s="219" t="s">
        <v>160</v>
      </c>
    </row>
    <row r="562" spans="2:51" s="216" customFormat="1" ht="20.5" customHeight="1">
      <c r="B562" s="211"/>
      <c r="C562" s="388"/>
      <c r="D562" s="388"/>
      <c r="E562" s="389" t="s">
        <v>5</v>
      </c>
      <c r="F562" s="393" t="s">
        <v>1119</v>
      </c>
      <c r="G562" s="394"/>
      <c r="H562" s="394"/>
      <c r="I562" s="394"/>
      <c r="J562" s="388"/>
      <c r="K562" s="392" t="s">
        <v>5</v>
      </c>
      <c r="L562" s="212"/>
      <c r="M562" s="212"/>
      <c r="N562" s="212"/>
      <c r="O562" s="212"/>
      <c r="P562" s="212"/>
      <c r="Q562" s="212"/>
      <c r="R562" s="215"/>
      <c r="T562" s="217"/>
      <c r="U562" s="212"/>
      <c r="V562" s="212"/>
      <c r="W562" s="212"/>
      <c r="X562" s="212"/>
      <c r="Y562" s="212"/>
      <c r="Z562" s="212"/>
      <c r="AA562" s="218"/>
      <c r="AT562" s="219" t="s">
        <v>168</v>
      </c>
      <c r="AU562" s="219" t="s">
        <v>114</v>
      </c>
      <c r="AV562" s="216" t="s">
        <v>83</v>
      </c>
      <c r="AW562" s="216" t="s">
        <v>33</v>
      </c>
      <c r="AX562" s="216" t="s">
        <v>75</v>
      </c>
      <c r="AY562" s="219" t="s">
        <v>160</v>
      </c>
    </row>
    <row r="563" spans="2:51" s="225" customFormat="1" ht="20.5" customHeight="1">
      <c r="B563" s="220"/>
      <c r="C563" s="395"/>
      <c r="D563" s="395"/>
      <c r="E563" s="396" t="s">
        <v>5</v>
      </c>
      <c r="F563" s="397" t="s">
        <v>1636</v>
      </c>
      <c r="G563" s="398"/>
      <c r="H563" s="398"/>
      <c r="I563" s="398"/>
      <c r="J563" s="395"/>
      <c r="K563" s="399">
        <v>6.75</v>
      </c>
      <c r="L563" s="221"/>
      <c r="M563" s="221"/>
      <c r="N563" s="221"/>
      <c r="O563" s="221"/>
      <c r="P563" s="221"/>
      <c r="Q563" s="221"/>
      <c r="R563" s="224"/>
      <c r="T563" s="226"/>
      <c r="U563" s="221"/>
      <c r="V563" s="221"/>
      <c r="W563" s="221"/>
      <c r="X563" s="221"/>
      <c r="Y563" s="221"/>
      <c r="Z563" s="221"/>
      <c r="AA563" s="227"/>
      <c r="AT563" s="228" t="s">
        <v>168</v>
      </c>
      <c r="AU563" s="228" t="s">
        <v>114</v>
      </c>
      <c r="AV563" s="225" t="s">
        <v>114</v>
      </c>
      <c r="AW563" s="225" t="s">
        <v>33</v>
      </c>
      <c r="AX563" s="225" t="s">
        <v>75</v>
      </c>
      <c r="AY563" s="228" t="s">
        <v>160</v>
      </c>
    </row>
    <row r="564" spans="2:51" s="216" customFormat="1" ht="20.5" customHeight="1">
      <c r="B564" s="211"/>
      <c r="C564" s="388"/>
      <c r="D564" s="388"/>
      <c r="E564" s="389" t="s">
        <v>5</v>
      </c>
      <c r="F564" s="393" t="s">
        <v>1121</v>
      </c>
      <c r="G564" s="394"/>
      <c r="H564" s="394"/>
      <c r="I564" s="394"/>
      <c r="J564" s="388"/>
      <c r="K564" s="392" t="s">
        <v>5</v>
      </c>
      <c r="L564" s="212"/>
      <c r="M564" s="212"/>
      <c r="N564" s="212"/>
      <c r="O564" s="212"/>
      <c r="P564" s="212"/>
      <c r="Q564" s="212"/>
      <c r="R564" s="215"/>
      <c r="T564" s="217"/>
      <c r="U564" s="212"/>
      <c r="V564" s="212"/>
      <c r="W564" s="212"/>
      <c r="X564" s="212"/>
      <c r="Y564" s="212"/>
      <c r="Z564" s="212"/>
      <c r="AA564" s="218"/>
      <c r="AT564" s="219" t="s">
        <v>168</v>
      </c>
      <c r="AU564" s="219" t="s">
        <v>114</v>
      </c>
      <c r="AV564" s="216" t="s">
        <v>83</v>
      </c>
      <c r="AW564" s="216" t="s">
        <v>33</v>
      </c>
      <c r="AX564" s="216" t="s">
        <v>75</v>
      </c>
      <c r="AY564" s="219" t="s">
        <v>160</v>
      </c>
    </row>
    <row r="565" spans="2:51" s="225" customFormat="1" ht="20.5" customHeight="1">
      <c r="B565" s="220"/>
      <c r="C565" s="395"/>
      <c r="D565" s="395"/>
      <c r="E565" s="396" t="s">
        <v>5</v>
      </c>
      <c r="F565" s="397" t="s">
        <v>1636</v>
      </c>
      <c r="G565" s="398"/>
      <c r="H565" s="398"/>
      <c r="I565" s="398"/>
      <c r="J565" s="395"/>
      <c r="K565" s="399">
        <v>6.75</v>
      </c>
      <c r="L565" s="221"/>
      <c r="M565" s="221"/>
      <c r="N565" s="221"/>
      <c r="O565" s="221"/>
      <c r="P565" s="221"/>
      <c r="Q565" s="221"/>
      <c r="R565" s="224"/>
      <c r="T565" s="226"/>
      <c r="U565" s="221"/>
      <c r="V565" s="221"/>
      <c r="W565" s="221"/>
      <c r="X565" s="221"/>
      <c r="Y565" s="221"/>
      <c r="Z565" s="221"/>
      <c r="AA565" s="227"/>
      <c r="AT565" s="228" t="s">
        <v>168</v>
      </c>
      <c r="AU565" s="228" t="s">
        <v>114</v>
      </c>
      <c r="AV565" s="225" t="s">
        <v>114</v>
      </c>
      <c r="AW565" s="225" t="s">
        <v>33</v>
      </c>
      <c r="AX565" s="225" t="s">
        <v>75</v>
      </c>
      <c r="AY565" s="228" t="s">
        <v>160</v>
      </c>
    </row>
    <row r="566" spans="2:51" s="216" customFormat="1" ht="20.5" customHeight="1">
      <c r="B566" s="211"/>
      <c r="C566" s="388"/>
      <c r="D566" s="388"/>
      <c r="E566" s="389" t="s">
        <v>5</v>
      </c>
      <c r="F566" s="393" t="s">
        <v>1123</v>
      </c>
      <c r="G566" s="394"/>
      <c r="H566" s="394"/>
      <c r="I566" s="394"/>
      <c r="J566" s="388"/>
      <c r="K566" s="392" t="s">
        <v>5</v>
      </c>
      <c r="L566" s="212"/>
      <c r="M566" s="212"/>
      <c r="N566" s="212"/>
      <c r="O566" s="212"/>
      <c r="P566" s="212"/>
      <c r="Q566" s="212"/>
      <c r="R566" s="215"/>
      <c r="T566" s="217"/>
      <c r="U566" s="212"/>
      <c r="V566" s="212"/>
      <c r="W566" s="212"/>
      <c r="X566" s="212"/>
      <c r="Y566" s="212"/>
      <c r="Z566" s="212"/>
      <c r="AA566" s="218"/>
      <c r="AT566" s="219" t="s">
        <v>168</v>
      </c>
      <c r="AU566" s="219" t="s">
        <v>114</v>
      </c>
      <c r="AV566" s="216" t="s">
        <v>83</v>
      </c>
      <c r="AW566" s="216" t="s">
        <v>33</v>
      </c>
      <c r="AX566" s="216" t="s">
        <v>75</v>
      </c>
      <c r="AY566" s="219" t="s">
        <v>160</v>
      </c>
    </row>
    <row r="567" spans="2:51" s="225" customFormat="1" ht="20.5" customHeight="1">
      <c r="B567" s="220"/>
      <c r="C567" s="395"/>
      <c r="D567" s="395"/>
      <c r="E567" s="396" t="s">
        <v>5</v>
      </c>
      <c r="F567" s="397" t="s">
        <v>1636</v>
      </c>
      <c r="G567" s="398"/>
      <c r="H567" s="398"/>
      <c r="I567" s="398"/>
      <c r="J567" s="395"/>
      <c r="K567" s="399">
        <v>6.75</v>
      </c>
      <c r="L567" s="221"/>
      <c r="M567" s="221"/>
      <c r="N567" s="221"/>
      <c r="O567" s="221"/>
      <c r="P567" s="221"/>
      <c r="Q567" s="221"/>
      <c r="R567" s="224"/>
      <c r="T567" s="226"/>
      <c r="U567" s="221"/>
      <c r="V567" s="221"/>
      <c r="W567" s="221"/>
      <c r="X567" s="221"/>
      <c r="Y567" s="221"/>
      <c r="Z567" s="221"/>
      <c r="AA567" s="227"/>
      <c r="AT567" s="228" t="s">
        <v>168</v>
      </c>
      <c r="AU567" s="228" t="s">
        <v>114</v>
      </c>
      <c r="AV567" s="225" t="s">
        <v>114</v>
      </c>
      <c r="AW567" s="225" t="s">
        <v>33</v>
      </c>
      <c r="AX567" s="225" t="s">
        <v>75</v>
      </c>
      <c r="AY567" s="228" t="s">
        <v>160</v>
      </c>
    </row>
    <row r="568" spans="2:51" s="216" customFormat="1" ht="20.5" customHeight="1">
      <c r="B568" s="211"/>
      <c r="C568" s="388"/>
      <c r="D568" s="388"/>
      <c r="E568" s="389" t="s">
        <v>5</v>
      </c>
      <c r="F568" s="393" t="s">
        <v>1125</v>
      </c>
      <c r="G568" s="394"/>
      <c r="H568" s="394"/>
      <c r="I568" s="394"/>
      <c r="J568" s="388"/>
      <c r="K568" s="392" t="s">
        <v>5</v>
      </c>
      <c r="L568" s="212"/>
      <c r="M568" s="212"/>
      <c r="N568" s="212"/>
      <c r="O568" s="212"/>
      <c r="P568" s="212"/>
      <c r="Q568" s="212"/>
      <c r="R568" s="215"/>
      <c r="T568" s="217"/>
      <c r="U568" s="212"/>
      <c r="V568" s="212"/>
      <c r="W568" s="212"/>
      <c r="X568" s="212"/>
      <c r="Y568" s="212"/>
      <c r="Z568" s="212"/>
      <c r="AA568" s="218"/>
      <c r="AT568" s="219" t="s">
        <v>168</v>
      </c>
      <c r="AU568" s="219" t="s">
        <v>114</v>
      </c>
      <c r="AV568" s="216" t="s">
        <v>83</v>
      </c>
      <c r="AW568" s="216" t="s">
        <v>33</v>
      </c>
      <c r="AX568" s="216" t="s">
        <v>75</v>
      </c>
      <c r="AY568" s="219" t="s">
        <v>160</v>
      </c>
    </row>
    <row r="569" spans="2:51" s="225" customFormat="1" ht="20.5" customHeight="1">
      <c r="B569" s="220"/>
      <c r="C569" s="395"/>
      <c r="D569" s="395"/>
      <c r="E569" s="396" t="s">
        <v>5</v>
      </c>
      <c r="F569" s="397" t="s">
        <v>1636</v>
      </c>
      <c r="G569" s="398"/>
      <c r="H569" s="398"/>
      <c r="I569" s="398"/>
      <c r="J569" s="395"/>
      <c r="K569" s="399">
        <v>6.75</v>
      </c>
      <c r="L569" s="221"/>
      <c r="M569" s="221"/>
      <c r="N569" s="221"/>
      <c r="O569" s="221"/>
      <c r="P569" s="221"/>
      <c r="Q569" s="221"/>
      <c r="R569" s="224"/>
      <c r="T569" s="226"/>
      <c r="U569" s="221"/>
      <c r="V569" s="221"/>
      <c r="W569" s="221"/>
      <c r="X569" s="221"/>
      <c r="Y569" s="221"/>
      <c r="Z569" s="221"/>
      <c r="AA569" s="227"/>
      <c r="AT569" s="228" t="s">
        <v>168</v>
      </c>
      <c r="AU569" s="228" t="s">
        <v>114</v>
      </c>
      <c r="AV569" s="225" t="s">
        <v>114</v>
      </c>
      <c r="AW569" s="225" t="s">
        <v>33</v>
      </c>
      <c r="AX569" s="225" t="s">
        <v>75</v>
      </c>
      <c r="AY569" s="228" t="s">
        <v>160</v>
      </c>
    </row>
    <row r="570" spans="2:51" s="216" customFormat="1" ht="20.5" customHeight="1">
      <c r="B570" s="211"/>
      <c r="C570" s="388"/>
      <c r="D570" s="388"/>
      <c r="E570" s="389" t="s">
        <v>5</v>
      </c>
      <c r="F570" s="393" t="s">
        <v>1127</v>
      </c>
      <c r="G570" s="394"/>
      <c r="H570" s="394"/>
      <c r="I570" s="394"/>
      <c r="J570" s="388"/>
      <c r="K570" s="392" t="s">
        <v>5</v>
      </c>
      <c r="L570" s="212"/>
      <c r="M570" s="212"/>
      <c r="N570" s="212"/>
      <c r="O570" s="212"/>
      <c r="P570" s="212"/>
      <c r="Q570" s="212"/>
      <c r="R570" s="215"/>
      <c r="T570" s="217"/>
      <c r="U570" s="212"/>
      <c r="V570" s="212"/>
      <c r="W570" s="212"/>
      <c r="X570" s="212"/>
      <c r="Y570" s="212"/>
      <c r="Z570" s="212"/>
      <c r="AA570" s="218"/>
      <c r="AT570" s="219" t="s">
        <v>168</v>
      </c>
      <c r="AU570" s="219" t="s">
        <v>114</v>
      </c>
      <c r="AV570" s="216" t="s">
        <v>83</v>
      </c>
      <c r="AW570" s="216" t="s">
        <v>33</v>
      </c>
      <c r="AX570" s="216" t="s">
        <v>75</v>
      </c>
      <c r="AY570" s="219" t="s">
        <v>160</v>
      </c>
    </row>
    <row r="571" spans="2:51" s="225" customFormat="1" ht="20.5" customHeight="1">
      <c r="B571" s="220"/>
      <c r="C571" s="395"/>
      <c r="D571" s="395"/>
      <c r="E571" s="396" t="s">
        <v>5</v>
      </c>
      <c r="F571" s="397" t="s">
        <v>1636</v>
      </c>
      <c r="G571" s="398"/>
      <c r="H571" s="398"/>
      <c r="I571" s="398"/>
      <c r="J571" s="395"/>
      <c r="K571" s="399">
        <v>6.75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16" customFormat="1" ht="20.5" customHeight="1">
      <c r="B572" s="211"/>
      <c r="C572" s="388"/>
      <c r="D572" s="388"/>
      <c r="E572" s="389" t="s">
        <v>5</v>
      </c>
      <c r="F572" s="393" t="s">
        <v>1129</v>
      </c>
      <c r="G572" s="394"/>
      <c r="H572" s="394"/>
      <c r="I572" s="394"/>
      <c r="J572" s="388"/>
      <c r="K572" s="392" t="s">
        <v>5</v>
      </c>
      <c r="L572" s="212"/>
      <c r="M572" s="212"/>
      <c r="N572" s="212"/>
      <c r="O572" s="212"/>
      <c r="P572" s="212"/>
      <c r="Q572" s="212"/>
      <c r="R572" s="215"/>
      <c r="T572" s="217"/>
      <c r="U572" s="212"/>
      <c r="V572" s="212"/>
      <c r="W572" s="212"/>
      <c r="X572" s="212"/>
      <c r="Y572" s="212"/>
      <c r="Z572" s="212"/>
      <c r="AA572" s="218"/>
      <c r="AT572" s="219" t="s">
        <v>168</v>
      </c>
      <c r="AU572" s="219" t="s">
        <v>114</v>
      </c>
      <c r="AV572" s="216" t="s">
        <v>83</v>
      </c>
      <c r="AW572" s="216" t="s">
        <v>33</v>
      </c>
      <c r="AX572" s="216" t="s">
        <v>75</v>
      </c>
      <c r="AY572" s="219" t="s">
        <v>160</v>
      </c>
    </row>
    <row r="573" spans="2:51" s="225" customFormat="1" ht="20.5" customHeight="1">
      <c r="B573" s="220"/>
      <c r="C573" s="395"/>
      <c r="D573" s="395"/>
      <c r="E573" s="396" t="s">
        <v>5</v>
      </c>
      <c r="F573" s="397" t="s">
        <v>1636</v>
      </c>
      <c r="G573" s="398"/>
      <c r="H573" s="398"/>
      <c r="I573" s="398"/>
      <c r="J573" s="395"/>
      <c r="K573" s="399">
        <v>6.75</v>
      </c>
      <c r="L573" s="221"/>
      <c r="M573" s="221"/>
      <c r="N573" s="221"/>
      <c r="O573" s="221"/>
      <c r="P573" s="221"/>
      <c r="Q573" s="221"/>
      <c r="R573" s="224"/>
      <c r="T573" s="226"/>
      <c r="U573" s="221"/>
      <c r="V573" s="221"/>
      <c r="W573" s="221"/>
      <c r="X573" s="221"/>
      <c r="Y573" s="221"/>
      <c r="Z573" s="221"/>
      <c r="AA573" s="227"/>
      <c r="AT573" s="228" t="s">
        <v>168</v>
      </c>
      <c r="AU573" s="228" t="s">
        <v>114</v>
      </c>
      <c r="AV573" s="225" t="s">
        <v>114</v>
      </c>
      <c r="AW573" s="225" t="s">
        <v>33</v>
      </c>
      <c r="AX573" s="225" t="s">
        <v>75</v>
      </c>
      <c r="AY573" s="228" t="s">
        <v>160</v>
      </c>
    </row>
    <row r="574" spans="2:51" s="216" customFormat="1" ht="20.5" customHeight="1">
      <c r="B574" s="211"/>
      <c r="C574" s="388"/>
      <c r="D574" s="388"/>
      <c r="E574" s="389" t="s">
        <v>5</v>
      </c>
      <c r="F574" s="393" t="s">
        <v>1131</v>
      </c>
      <c r="G574" s="394"/>
      <c r="H574" s="394"/>
      <c r="I574" s="394"/>
      <c r="J574" s="388"/>
      <c r="K574" s="392" t="s">
        <v>5</v>
      </c>
      <c r="L574" s="212"/>
      <c r="M574" s="212"/>
      <c r="N574" s="212"/>
      <c r="O574" s="212"/>
      <c r="P574" s="212"/>
      <c r="Q574" s="212"/>
      <c r="R574" s="215"/>
      <c r="T574" s="217"/>
      <c r="U574" s="212"/>
      <c r="V574" s="212"/>
      <c r="W574" s="212"/>
      <c r="X574" s="212"/>
      <c r="Y574" s="212"/>
      <c r="Z574" s="212"/>
      <c r="AA574" s="218"/>
      <c r="AT574" s="219" t="s">
        <v>168</v>
      </c>
      <c r="AU574" s="219" t="s">
        <v>114</v>
      </c>
      <c r="AV574" s="216" t="s">
        <v>83</v>
      </c>
      <c r="AW574" s="216" t="s">
        <v>33</v>
      </c>
      <c r="AX574" s="216" t="s">
        <v>75</v>
      </c>
      <c r="AY574" s="219" t="s">
        <v>160</v>
      </c>
    </row>
    <row r="575" spans="2:51" s="225" customFormat="1" ht="20.5" customHeight="1">
      <c r="B575" s="220"/>
      <c r="C575" s="395"/>
      <c r="D575" s="395"/>
      <c r="E575" s="396" t="s">
        <v>5</v>
      </c>
      <c r="F575" s="397" t="s">
        <v>1636</v>
      </c>
      <c r="G575" s="398"/>
      <c r="H575" s="398"/>
      <c r="I575" s="398"/>
      <c r="J575" s="395"/>
      <c r="K575" s="399">
        <v>6.75</v>
      </c>
      <c r="L575" s="221"/>
      <c r="M575" s="221"/>
      <c r="N575" s="221"/>
      <c r="O575" s="221"/>
      <c r="P575" s="221"/>
      <c r="Q575" s="221"/>
      <c r="R575" s="224"/>
      <c r="T575" s="226"/>
      <c r="U575" s="221"/>
      <c r="V575" s="221"/>
      <c r="W575" s="221"/>
      <c r="X575" s="221"/>
      <c r="Y575" s="221"/>
      <c r="Z575" s="221"/>
      <c r="AA575" s="227"/>
      <c r="AT575" s="228" t="s">
        <v>168</v>
      </c>
      <c r="AU575" s="228" t="s">
        <v>114</v>
      </c>
      <c r="AV575" s="225" t="s">
        <v>114</v>
      </c>
      <c r="AW575" s="225" t="s">
        <v>33</v>
      </c>
      <c r="AX575" s="225" t="s">
        <v>75</v>
      </c>
      <c r="AY575" s="228" t="s">
        <v>160</v>
      </c>
    </row>
    <row r="576" spans="2:51" s="216" customFormat="1" ht="20.5" customHeight="1">
      <c r="B576" s="211"/>
      <c r="C576" s="388"/>
      <c r="D576" s="388"/>
      <c r="E576" s="389" t="s">
        <v>5</v>
      </c>
      <c r="F576" s="393" t="s">
        <v>1485</v>
      </c>
      <c r="G576" s="394"/>
      <c r="H576" s="394"/>
      <c r="I576" s="394"/>
      <c r="J576" s="388"/>
      <c r="K576" s="392" t="s">
        <v>5</v>
      </c>
      <c r="L576" s="212"/>
      <c r="M576" s="212"/>
      <c r="N576" s="212"/>
      <c r="O576" s="212"/>
      <c r="P576" s="212"/>
      <c r="Q576" s="212"/>
      <c r="R576" s="215"/>
      <c r="T576" s="217"/>
      <c r="U576" s="212"/>
      <c r="V576" s="212"/>
      <c r="W576" s="212"/>
      <c r="X576" s="212"/>
      <c r="Y576" s="212"/>
      <c r="Z576" s="212"/>
      <c r="AA576" s="218"/>
      <c r="AT576" s="219" t="s">
        <v>168</v>
      </c>
      <c r="AU576" s="219" t="s">
        <v>114</v>
      </c>
      <c r="AV576" s="216" t="s">
        <v>83</v>
      </c>
      <c r="AW576" s="216" t="s">
        <v>33</v>
      </c>
      <c r="AX576" s="216" t="s">
        <v>75</v>
      </c>
      <c r="AY576" s="219" t="s">
        <v>160</v>
      </c>
    </row>
    <row r="577" spans="2:51" s="225" customFormat="1" ht="20.5" customHeight="1">
      <c r="B577" s="220"/>
      <c r="C577" s="395"/>
      <c r="D577" s="395"/>
      <c r="E577" s="396" t="s">
        <v>5</v>
      </c>
      <c r="F577" s="397" t="s">
        <v>229</v>
      </c>
      <c r="G577" s="398"/>
      <c r="H577" s="398"/>
      <c r="I577" s="398"/>
      <c r="J577" s="395"/>
      <c r="K577" s="399">
        <v>11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16" customFormat="1" ht="20.5" customHeight="1">
      <c r="B578" s="211"/>
      <c r="C578" s="388"/>
      <c r="D578" s="388"/>
      <c r="E578" s="389" t="s">
        <v>5</v>
      </c>
      <c r="F578" s="393" t="s">
        <v>1133</v>
      </c>
      <c r="G578" s="394"/>
      <c r="H578" s="394"/>
      <c r="I578" s="394"/>
      <c r="J578" s="388"/>
      <c r="K578" s="392" t="s">
        <v>5</v>
      </c>
      <c r="L578" s="212"/>
      <c r="M578" s="212"/>
      <c r="N578" s="212"/>
      <c r="O578" s="212"/>
      <c r="P578" s="212"/>
      <c r="Q578" s="212"/>
      <c r="R578" s="215"/>
      <c r="T578" s="217"/>
      <c r="U578" s="212"/>
      <c r="V578" s="212"/>
      <c r="W578" s="212"/>
      <c r="X578" s="212"/>
      <c r="Y578" s="212"/>
      <c r="Z578" s="212"/>
      <c r="AA578" s="218"/>
      <c r="AT578" s="219" t="s">
        <v>168</v>
      </c>
      <c r="AU578" s="219" t="s">
        <v>114</v>
      </c>
      <c r="AV578" s="216" t="s">
        <v>83</v>
      </c>
      <c r="AW578" s="216" t="s">
        <v>33</v>
      </c>
      <c r="AX578" s="216" t="s">
        <v>75</v>
      </c>
      <c r="AY578" s="219" t="s">
        <v>160</v>
      </c>
    </row>
    <row r="579" spans="2:51" s="225" customFormat="1" ht="20.5" customHeight="1">
      <c r="B579" s="220"/>
      <c r="C579" s="395"/>
      <c r="D579" s="395"/>
      <c r="E579" s="396" t="s">
        <v>5</v>
      </c>
      <c r="F579" s="397" t="s">
        <v>1636</v>
      </c>
      <c r="G579" s="398"/>
      <c r="H579" s="398"/>
      <c r="I579" s="398"/>
      <c r="J579" s="395"/>
      <c r="K579" s="399">
        <v>6.75</v>
      </c>
      <c r="L579" s="221"/>
      <c r="M579" s="221"/>
      <c r="N579" s="221"/>
      <c r="O579" s="221"/>
      <c r="P579" s="221"/>
      <c r="Q579" s="221"/>
      <c r="R579" s="224"/>
      <c r="T579" s="226"/>
      <c r="U579" s="221"/>
      <c r="V579" s="221"/>
      <c r="W579" s="221"/>
      <c r="X579" s="221"/>
      <c r="Y579" s="221"/>
      <c r="Z579" s="221"/>
      <c r="AA579" s="227"/>
      <c r="AT579" s="228" t="s">
        <v>168</v>
      </c>
      <c r="AU579" s="228" t="s">
        <v>114</v>
      </c>
      <c r="AV579" s="225" t="s">
        <v>114</v>
      </c>
      <c r="AW579" s="225" t="s">
        <v>33</v>
      </c>
      <c r="AX579" s="225" t="s">
        <v>75</v>
      </c>
      <c r="AY579" s="228" t="s">
        <v>160</v>
      </c>
    </row>
    <row r="580" spans="2:51" s="216" customFormat="1" ht="20.5" customHeight="1">
      <c r="B580" s="211"/>
      <c r="C580" s="388"/>
      <c r="D580" s="388"/>
      <c r="E580" s="389" t="s">
        <v>5</v>
      </c>
      <c r="F580" s="393" t="s">
        <v>1487</v>
      </c>
      <c r="G580" s="394"/>
      <c r="H580" s="394"/>
      <c r="I580" s="394"/>
      <c r="J580" s="388"/>
      <c r="K580" s="392" t="s">
        <v>5</v>
      </c>
      <c r="L580" s="212"/>
      <c r="M580" s="212"/>
      <c r="N580" s="212"/>
      <c r="O580" s="212"/>
      <c r="P580" s="212"/>
      <c r="Q580" s="212"/>
      <c r="R580" s="215"/>
      <c r="T580" s="217"/>
      <c r="U580" s="212"/>
      <c r="V580" s="212"/>
      <c r="W580" s="212"/>
      <c r="X580" s="212"/>
      <c r="Y580" s="212"/>
      <c r="Z580" s="212"/>
      <c r="AA580" s="218"/>
      <c r="AT580" s="219" t="s">
        <v>168</v>
      </c>
      <c r="AU580" s="219" t="s">
        <v>114</v>
      </c>
      <c r="AV580" s="216" t="s">
        <v>83</v>
      </c>
      <c r="AW580" s="216" t="s">
        <v>33</v>
      </c>
      <c r="AX580" s="216" t="s">
        <v>75</v>
      </c>
      <c r="AY580" s="219" t="s">
        <v>160</v>
      </c>
    </row>
    <row r="581" spans="2:51" s="225" customFormat="1" ht="20.5" customHeight="1">
      <c r="B581" s="220"/>
      <c r="C581" s="395"/>
      <c r="D581" s="395"/>
      <c r="E581" s="396" t="s">
        <v>5</v>
      </c>
      <c r="F581" s="397" t="s">
        <v>1637</v>
      </c>
      <c r="G581" s="398"/>
      <c r="H581" s="398"/>
      <c r="I581" s="398"/>
      <c r="J581" s="395"/>
      <c r="K581" s="399">
        <v>2.9</v>
      </c>
      <c r="L581" s="221"/>
      <c r="M581" s="221"/>
      <c r="N581" s="221"/>
      <c r="O581" s="221"/>
      <c r="P581" s="221"/>
      <c r="Q581" s="221"/>
      <c r="R581" s="224"/>
      <c r="T581" s="226"/>
      <c r="U581" s="221"/>
      <c r="V581" s="221"/>
      <c r="W581" s="221"/>
      <c r="X581" s="221"/>
      <c r="Y581" s="221"/>
      <c r="Z581" s="221"/>
      <c r="AA581" s="227"/>
      <c r="AT581" s="228" t="s">
        <v>168</v>
      </c>
      <c r="AU581" s="228" t="s">
        <v>114</v>
      </c>
      <c r="AV581" s="225" t="s">
        <v>114</v>
      </c>
      <c r="AW581" s="225" t="s">
        <v>33</v>
      </c>
      <c r="AX581" s="225" t="s">
        <v>75</v>
      </c>
      <c r="AY581" s="228" t="s">
        <v>160</v>
      </c>
    </row>
    <row r="582" spans="2:51" s="216" customFormat="1" ht="20.5" customHeight="1">
      <c r="B582" s="211"/>
      <c r="C582" s="388"/>
      <c r="D582" s="388"/>
      <c r="E582" s="389" t="s">
        <v>5</v>
      </c>
      <c r="F582" s="393" t="s">
        <v>1489</v>
      </c>
      <c r="G582" s="394"/>
      <c r="H582" s="394"/>
      <c r="I582" s="394"/>
      <c r="J582" s="388"/>
      <c r="K582" s="392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25" customFormat="1" ht="20.5" customHeight="1">
      <c r="B583" s="220"/>
      <c r="C583" s="395"/>
      <c r="D583" s="395"/>
      <c r="E583" s="396" t="s">
        <v>5</v>
      </c>
      <c r="F583" s="397" t="s">
        <v>1638</v>
      </c>
      <c r="G583" s="398"/>
      <c r="H583" s="398"/>
      <c r="I583" s="398"/>
      <c r="J583" s="395"/>
      <c r="K583" s="399">
        <v>5.6</v>
      </c>
      <c r="L583" s="221"/>
      <c r="M583" s="221"/>
      <c r="N583" s="221"/>
      <c r="O583" s="221"/>
      <c r="P583" s="221"/>
      <c r="Q583" s="221"/>
      <c r="R583" s="224"/>
      <c r="T583" s="226"/>
      <c r="U583" s="221"/>
      <c r="V583" s="221"/>
      <c r="W583" s="221"/>
      <c r="X583" s="221"/>
      <c r="Y583" s="221"/>
      <c r="Z583" s="221"/>
      <c r="AA583" s="227"/>
      <c r="AT583" s="228" t="s">
        <v>168</v>
      </c>
      <c r="AU583" s="228" t="s">
        <v>114</v>
      </c>
      <c r="AV583" s="225" t="s">
        <v>114</v>
      </c>
      <c r="AW583" s="225" t="s">
        <v>33</v>
      </c>
      <c r="AX583" s="225" t="s">
        <v>75</v>
      </c>
      <c r="AY583" s="228" t="s">
        <v>160</v>
      </c>
    </row>
    <row r="584" spans="2:51" s="216" customFormat="1" ht="20.5" customHeight="1">
      <c r="B584" s="211"/>
      <c r="C584" s="388"/>
      <c r="D584" s="388"/>
      <c r="E584" s="389" t="s">
        <v>5</v>
      </c>
      <c r="F584" s="393" t="s">
        <v>1491</v>
      </c>
      <c r="G584" s="394"/>
      <c r="H584" s="394"/>
      <c r="I584" s="394"/>
      <c r="J584" s="388"/>
      <c r="K584" s="392" t="s">
        <v>5</v>
      </c>
      <c r="L584" s="212"/>
      <c r="M584" s="212"/>
      <c r="N584" s="212"/>
      <c r="O584" s="212"/>
      <c r="P584" s="212"/>
      <c r="Q584" s="212"/>
      <c r="R584" s="215"/>
      <c r="T584" s="217"/>
      <c r="U584" s="212"/>
      <c r="V584" s="212"/>
      <c r="W584" s="212"/>
      <c r="X584" s="212"/>
      <c r="Y584" s="212"/>
      <c r="Z584" s="212"/>
      <c r="AA584" s="218"/>
      <c r="AT584" s="219" t="s">
        <v>168</v>
      </c>
      <c r="AU584" s="219" t="s">
        <v>114</v>
      </c>
      <c r="AV584" s="216" t="s">
        <v>83</v>
      </c>
      <c r="AW584" s="216" t="s">
        <v>33</v>
      </c>
      <c r="AX584" s="216" t="s">
        <v>75</v>
      </c>
      <c r="AY584" s="219" t="s">
        <v>160</v>
      </c>
    </row>
    <row r="585" spans="2:51" s="225" customFormat="1" ht="20.5" customHeight="1">
      <c r="B585" s="220"/>
      <c r="C585" s="395"/>
      <c r="D585" s="395"/>
      <c r="E585" s="396" t="s">
        <v>5</v>
      </c>
      <c r="F585" s="397" t="s">
        <v>1638</v>
      </c>
      <c r="G585" s="398"/>
      <c r="H585" s="398"/>
      <c r="I585" s="398"/>
      <c r="J585" s="395"/>
      <c r="K585" s="399">
        <v>5.6</v>
      </c>
      <c r="L585" s="221"/>
      <c r="M585" s="221"/>
      <c r="N585" s="221"/>
      <c r="O585" s="221"/>
      <c r="P585" s="221"/>
      <c r="Q585" s="221"/>
      <c r="R585" s="224"/>
      <c r="T585" s="226"/>
      <c r="U585" s="221"/>
      <c r="V585" s="221"/>
      <c r="W585" s="221"/>
      <c r="X585" s="221"/>
      <c r="Y585" s="221"/>
      <c r="Z585" s="221"/>
      <c r="AA585" s="227"/>
      <c r="AT585" s="228" t="s">
        <v>168</v>
      </c>
      <c r="AU585" s="228" t="s">
        <v>114</v>
      </c>
      <c r="AV585" s="225" t="s">
        <v>114</v>
      </c>
      <c r="AW585" s="225" t="s">
        <v>33</v>
      </c>
      <c r="AX585" s="225" t="s">
        <v>75</v>
      </c>
      <c r="AY585" s="228" t="s">
        <v>160</v>
      </c>
    </row>
    <row r="586" spans="2:51" s="216" customFormat="1" ht="20.5" customHeight="1">
      <c r="B586" s="211"/>
      <c r="C586" s="388"/>
      <c r="D586" s="388"/>
      <c r="E586" s="389" t="s">
        <v>5</v>
      </c>
      <c r="F586" s="393" t="s">
        <v>1492</v>
      </c>
      <c r="G586" s="394"/>
      <c r="H586" s="394"/>
      <c r="I586" s="394"/>
      <c r="J586" s="388"/>
      <c r="K586" s="392" t="s">
        <v>5</v>
      </c>
      <c r="L586" s="212"/>
      <c r="M586" s="212"/>
      <c r="N586" s="212"/>
      <c r="O586" s="212"/>
      <c r="P586" s="212"/>
      <c r="Q586" s="212"/>
      <c r="R586" s="215"/>
      <c r="T586" s="217"/>
      <c r="U586" s="212"/>
      <c r="V586" s="212"/>
      <c r="W586" s="212"/>
      <c r="X586" s="212"/>
      <c r="Y586" s="212"/>
      <c r="Z586" s="212"/>
      <c r="AA586" s="218"/>
      <c r="AT586" s="219" t="s">
        <v>168</v>
      </c>
      <c r="AU586" s="219" t="s">
        <v>114</v>
      </c>
      <c r="AV586" s="216" t="s">
        <v>83</v>
      </c>
      <c r="AW586" s="216" t="s">
        <v>33</v>
      </c>
      <c r="AX586" s="216" t="s">
        <v>75</v>
      </c>
      <c r="AY586" s="219" t="s">
        <v>160</v>
      </c>
    </row>
    <row r="587" spans="2:51" s="225" customFormat="1" ht="20.5" customHeight="1">
      <c r="B587" s="220"/>
      <c r="C587" s="395"/>
      <c r="D587" s="395"/>
      <c r="E587" s="396" t="s">
        <v>5</v>
      </c>
      <c r="F587" s="397" t="s">
        <v>1639</v>
      </c>
      <c r="G587" s="398"/>
      <c r="H587" s="398"/>
      <c r="I587" s="398"/>
      <c r="J587" s="395"/>
      <c r="K587" s="399">
        <v>4.15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16" customFormat="1" ht="20.5" customHeight="1">
      <c r="B588" s="211"/>
      <c r="C588" s="388"/>
      <c r="D588" s="388"/>
      <c r="E588" s="389" t="s">
        <v>5</v>
      </c>
      <c r="F588" s="393" t="s">
        <v>1494</v>
      </c>
      <c r="G588" s="394"/>
      <c r="H588" s="394"/>
      <c r="I588" s="394"/>
      <c r="J588" s="388"/>
      <c r="K588" s="392" t="s">
        <v>5</v>
      </c>
      <c r="L588" s="212"/>
      <c r="M588" s="212"/>
      <c r="N588" s="212"/>
      <c r="O588" s="212"/>
      <c r="P588" s="212"/>
      <c r="Q588" s="212"/>
      <c r="R588" s="215"/>
      <c r="T588" s="217"/>
      <c r="U588" s="212"/>
      <c r="V588" s="212"/>
      <c r="W588" s="212"/>
      <c r="X588" s="212"/>
      <c r="Y588" s="212"/>
      <c r="Z588" s="212"/>
      <c r="AA588" s="218"/>
      <c r="AT588" s="219" t="s">
        <v>168</v>
      </c>
      <c r="AU588" s="219" t="s">
        <v>114</v>
      </c>
      <c r="AV588" s="216" t="s">
        <v>83</v>
      </c>
      <c r="AW588" s="216" t="s">
        <v>33</v>
      </c>
      <c r="AX588" s="216" t="s">
        <v>75</v>
      </c>
      <c r="AY588" s="219" t="s">
        <v>160</v>
      </c>
    </row>
    <row r="589" spans="2:51" s="225" customFormat="1" ht="20.5" customHeight="1">
      <c r="B589" s="220"/>
      <c r="C589" s="395"/>
      <c r="D589" s="395"/>
      <c r="E589" s="396" t="s">
        <v>5</v>
      </c>
      <c r="F589" s="397" t="s">
        <v>1639</v>
      </c>
      <c r="G589" s="398"/>
      <c r="H589" s="398"/>
      <c r="I589" s="398"/>
      <c r="J589" s="395"/>
      <c r="K589" s="399">
        <v>4.15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16" customFormat="1" ht="20.5" customHeight="1">
      <c r="B590" s="211"/>
      <c r="C590" s="388"/>
      <c r="D590" s="388"/>
      <c r="E590" s="389" t="s">
        <v>5</v>
      </c>
      <c r="F590" s="393" t="s">
        <v>1495</v>
      </c>
      <c r="G590" s="394"/>
      <c r="H590" s="394"/>
      <c r="I590" s="394"/>
      <c r="J590" s="388"/>
      <c r="K590" s="392" t="s">
        <v>5</v>
      </c>
      <c r="L590" s="212"/>
      <c r="M590" s="212"/>
      <c r="N590" s="212"/>
      <c r="O590" s="212"/>
      <c r="P590" s="212"/>
      <c r="Q590" s="212"/>
      <c r="R590" s="215"/>
      <c r="T590" s="217"/>
      <c r="U590" s="212"/>
      <c r="V590" s="212"/>
      <c r="W590" s="212"/>
      <c r="X590" s="212"/>
      <c r="Y590" s="212"/>
      <c r="Z590" s="212"/>
      <c r="AA590" s="218"/>
      <c r="AT590" s="219" t="s">
        <v>168</v>
      </c>
      <c r="AU590" s="219" t="s">
        <v>114</v>
      </c>
      <c r="AV590" s="216" t="s">
        <v>83</v>
      </c>
      <c r="AW590" s="216" t="s">
        <v>33</v>
      </c>
      <c r="AX590" s="216" t="s">
        <v>75</v>
      </c>
      <c r="AY590" s="219" t="s">
        <v>160</v>
      </c>
    </row>
    <row r="591" spans="2:51" s="225" customFormat="1" ht="20.5" customHeight="1">
      <c r="B591" s="220"/>
      <c r="C591" s="395"/>
      <c r="D591" s="395"/>
      <c r="E591" s="396" t="s">
        <v>5</v>
      </c>
      <c r="F591" s="397" t="s">
        <v>1639</v>
      </c>
      <c r="G591" s="398"/>
      <c r="H591" s="398"/>
      <c r="I591" s="398"/>
      <c r="J591" s="395"/>
      <c r="K591" s="399">
        <v>4.15</v>
      </c>
      <c r="L591" s="221"/>
      <c r="M591" s="221"/>
      <c r="N591" s="221"/>
      <c r="O591" s="221"/>
      <c r="P591" s="221"/>
      <c r="Q591" s="221"/>
      <c r="R591" s="224"/>
      <c r="T591" s="226"/>
      <c r="U591" s="221"/>
      <c r="V591" s="221"/>
      <c r="W591" s="221"/>
      <c r="X591" s="221"/>
      <c r="Y591" s="221"/>
      <c r="Z591" s="221"/>
      <c r="AA591" s="227"/>
      <c r="AT591" s="228" t="s">
        <v>168</v>
      </c>
      <c r="AU591" s="228" t="s">
        <v>114</v>
      </c>
      <c r="AV591" s="225" t="s">
        <v>114</v>
      </c>
      <c r="AW591" s="225" t="s">
        <v>33</v>
      </c>
      <c r="AX591" s="225" t="s">
        <v>75</v>
      </c>
      <c r="AY591" s="228" t="s">
        <v>160</v>
      </c>
    </row>
    <row r="592" spans="2:51" s="216" customFormat="1" ht="20.5" customHeight="1">
      <c r="B592" s="211"/>
      <c r="C592" s="388"/>
      <c r="D592" s="388"/>
      <c r="E592" s="389" t="s">
        <v>5</v>
      </c>
      <c r="F592" s="393" t="s">
        <v>1496</v>
      </c>
      <c r="G592" s="394"/>
      <c r="H592" s="394"/>
      <c r="I592" s="394"/>
      <c r="J592" s="388"/>
      <c r="K592" s="392" t="s">
        <v>5</v>
      </c>
      <c r="L592" s="212"/>
      <c r="M592" s="212"/>
      <c r="N592" s="212"/>
      <c r="O592" s="212"/>
      <c r="P592" s="212"/>
      <c r="Q592" s="212"/>
      <c r="R592" s="215"/>
      <c r="T592" s="217"/>
      <c r="U592" s="212"/>
      <c r="V592" s="212"/>
      <c r="W592" s="212"/>
      <c r="X592" s="212"/>
      <c r="Y592" s="212"/>
      <c r="Z592" s="212"/>
      <c r="AA592" s="218"/>
      <c r="AT592" s="219" t="s">
        <v>168</v>
      </c>
      <c r="AU592" s="219" t="s">
        <v>114</v>
      </c>
      <c r="AV592" s="216" t="s">
        <v>83</v>
      </c>
      <c r="AW592" s="216" t="s">
        <v>33</v>
      </c>
      <c r="AX592" s="216" t="s">
        <v>75</v>
      </c>
      <c r="AY592" s="219" t="s">
        <v>160</v>
      </c>
    </row>
    <row r="593" spans="2:51" s="225" customFormat="1" ht="20.5" customHeight="1">
      <c r="B593" s="220"/>
      <c r="C593" s="395"/>
      <c r="D593" s="395"/>
      <c r="E593" s="396" t="s">
        <v>5</v>
      </c>
      <c r="F593" s="397" t="s">
        <v>1640</v>
      </c>
      <c r="G593" s="398"/>
      <c r="H593" s="398"/>
      <c r="I593" s="398"/>
      <c r="J593" s="395"/>
      <c r="K593" s="399">
        <v>7.85</v>
      </c>
      <c r="L593" s="221"/>
      <c r="M593" s="221"/>
      <c r="N593" s="221"/>
      <c r="O593" s="221"/>
      <c r="P593" s="221"/>
      <c r="Q593" s="221"/>
      <c r="R593" s="224"/>
      <c r="T593" s="226"/>
      <c r="U593" s="221"/>
      <c r="V593" s="221"/>
      <c r="W593" s="221"/>
      <c r="X593" s="221"/>
      <c r="Y593" s="221"/>
      <c r="Z593" s="221"/>
      <c r="AA593" s="227"/>
      <c r="AT593" s="228" t="s">
        <v>168</v>
      </c>
      <c r="AU593" s="228" t="s">
        <v>114</v>
      </c>
      <c r="AV593" s="225" t="s">
        <v>114</v>
      </c>
      <c r="AW593" s="225" t="s">
        <v>33</v>
      </c>
      <c r="AX593" s="225" t="s">
        <v>75</v>
      </c>
      <c r="AY593" s="228" t="s">
        <v>160</v>
      </c>
    </row>
    <row r="594" spans="2:51" s="216" customFormat="1" ht="20.5" customHeight="1">
      <c r="B594" s="211"/>
      <c r="C594" s="388"/>
      <c r="D594" s="388"/>
      <c r="E594" s="389" t="s">
        <v>5</v>
      </c>
      <c r="F594" s="393" t="s">
        <v>1498</v>
      </c>
      <c r="G594" s="394"/>
      <c r="H594" s="394"/>
      <c r="I594" s="394"/>
      <c r="J594" s="388"/>
      <c r="K594" s="392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25" customFormat="1" ht="20.5" customHeight="1">
      <c r="B595" s="220"/>
      <c r="C595" s="395"/>
      <c r="D595" s="395"/>
      <c r="E595" s="396" t="s">
        <v>5</v>
      </c>
      <c r="F595" s="397" t="s">
        <v>1640</v>
      </c>
      <c r="G595" s="398"/>
      <c r="H595" s="398"/>
      <c r="I595" s="398"/>
      <c r="J595" s="395"/>
      <c r="K595" s="399">
        <v>7.85</v>
      </c>
      <c r="L595" s="221"/>
      <c r="M595" s="221"/>
      <c r="N595" s="221"/>
      <c r="O595" s="221"/>
      <c r="P595" s="221"/>
      <c r="Q595" s="221"/>
      <c r="R595" s="224"/>
      <c r="T595" s="226"/>
      <c r="U595" s="221"/>
      <c r="V595" s="221"/>
      <c r="W595" s="221"/>
      <c r="X595" s="221"/>
      <c r="Y595" s="221"/>
      <c r="Z595" s="221"/>
      <c r="AA595" s="227"/>
      <c r="AT595" s="228" t="s">
        <v>168</v>
      </c>
      <c r="AU595" s="228" t="s">
        <v>114</v>
      </c>
      <c r="AV595" s="225" t="s">
        <v>114</v>
      </c>
      <c r="AW595" s="225" t="s">
        <v>33</v>
      </c>
      <c r="AX595" s="225" t="s">
        <v>75</v>
      </c>
      <c r="AY595" s="228" t="s">
        <v>160</v>
      </c>
    </row>
    <row r="596" spans="2:51" s="216" customFormat="1" ht="20.5" customHeight="1">
      <c r="B596" s="211"/>
      <c r="C596" s="388"/>
      <c r="D596" s="388"/>
      <c r="E596" s="389" t="s">
        <v>5</v>
      </c>
      <c r="F596" s="393" t="s">
        <v>1499</v>
      </c>
      <c r="G596" s="394"/>
      <c r="H596" s="394"/>
      <c r="I596" s="394"/>
      <c r="J596" s="388"/>
      <c r="K596" s="392" t="s">
        <v>5</v>
      </c>
      <c r="L596" s="212"/>
      <c r="M596" s="212"/>
      <c r="N596" s="212"/>
      <c r="O596" s="212"/>
      <c r="P596" s="212"/>
      <c r="Q596" s="212"/>
      <c r="R596" s="215"/>
      <c r="T596" s="217"/>
      <c r="U596" s="212"/>
      <c r="V596" s="212"/>
      <c r="W596" s="212"/>
      <c r="X596" s="212"/>
      <c r="Y596" s="212"/>
      <c r="Z596" s="212"/>
      <c r="AA596" s="218"/>
      <c r="AT596" s="219" t="s">
        <v>168</v>
      </c>
      <c r="AU596" s="219" t="s">
        <v>114</v>
      </c>
      <c r="AV596" s="216" t="s">
        <v>83</v>
      </c>
      <c r="AW596" s="216" t="s">
        <v>33</v>
      </c>
      <c r="AX596" s="216" t="s">
        <v>75</v>
      </c>
      <c r="AY596" s="219" t="s">
        <v>160</v>
      </c>
    </row>
    <row r="597" spans="2:51" s="225" customFormat="1" ht="20.5" customHeight="1">
      <c r="B597" s="220"/>
      <c r="C597" s="395"/>
      <c r="D597" s="395"/>
      <c r="E597" s="396" t="s">
        <v>5</v>
      </c>
      <c r="F597" s="397" t="s">
        <v>1640</v>
      </c>
      <c r="G597" s="398"/>
      <c r="H597" s="398"/>
      <c r="I597" s="398"/>
      <c r="J597" s="395"/>
      <c r="K597" s="399">
        <v>7.85</v>
      </c>
      <c r="L597" s="221"/>
      <c r="M597" s="221"/>
      <c r="N597" s="221"/>
      <c r="O597" s="221"/>
      <c r="P597" s="221"/>
      <c r="Q597" s="221"/>
      <c r="R597" s="224"/>
      <c r="T597" s="226"/>
      <c r="U597" s="221"/>
      <c r="V597" s="221"/>
      <c r="W597" s="221"/>
      <c r="X597" s="221"/>
      <c r="Y597" s="221"/>
      <c r="Z597" s="221"/>
      <c r="AA597" s="227"/>
      <c r="AT597" s="228" t="s">
        <v>168</v>
      </c>
      <c r="AU597" s="228" t="s">
        <v>114</v>
      </c>
      <c r="AV597" s="225" t="s">
        <v>114</v>
      </c>
      <c r="AW597" s="225" t="s">
        <v>33</v>
      </c>
      <c r="AX597" s="225" t="s">
        <v>75</v>
      </c>
      <c r="AY597" s="228" t="s">
        <v>160</v>
      </c>
    </row>
    <row r="598" spans="2:51" s="243" customFormat="1" ht="20.5" customHeight="1">
      <c r="B598" s="238"/>
      <c r="C598" s="405"/>
      <c r="D598" s="405"/>
      <c r="E598" s="406" t="s">
        <v>5</v>
      </c>
      <c r="F598" s="407" t="s">
        <v>197</v>
      </c>
      <c r="G598" s="408"/>
      <c r="H598" s="408"/>
      <c r="I598" s="408"/>
      <c r="J598" s="405"/>
      <c r="K598" s="409">
        <v>115.1</v>
      </c>
      <c r="L598" s="239"/>
      <c r="M598" s="239"/>
      <c r="N598" s="239"/>
      <c r="O598" s="239"/>
      <c r="P598" s="239"/>
      <c r="Q598" s="239"/>
      <c r="R598" s="242"/>
      <c r="T598" s="244"/>
      <c r="U598" s="239"/>
      <c r="V598" s="239"/>
      <c r="W598" s="239"/>
      <c r="X598" s="239"/>
      <c r="Y598" s="239"/>
      <c r="Z598" s="239"/>
      <c r="AA598" s="245"/>
      <c r="AT598" s="246" t="s">
        <v>168</v>
      </c>
      <c r="AU598" s="246" t="s">
        <v>114</v>
      </c>
      <c r="AV598" s="243" t="s">
        <v>175</v>
      </c>
      <c r="AW598" s="243" t="s">
        <v>33</v>
      </c>
      <c r="AX598" s="243" t="s">
        <v>75</v>
      </c>
      <c r="AY598" s="246" t="s">
        <v>160</v>
      </c>
    </row>
    <row r="599" spans="2:51" s="234" customFormat="1" ht="20.5" customHeight="1">
      <c r="B599" s="229"/>
      <c r="C599" s="400"/>
      <c r="D599" s="400"/>
      <c r="E599" s="401" t="s">
        <v>5</v>
      </c>
      <c r="F599" s="402" t="s">
        <v>170</v>
      </c>
      <c r="G599" s="403"/>
      <c r="H599" s="403"/>
      <c r="I599" s="403"/>
      <c r="J599" s="400"/>
      <c r="K599" s="404">
        <v>115.1</v>
      </c>
      <c r="L599" s="230"/>
      <c r="M599" s="230"/>
      <c r="N599" s="230"/>
      <c r="O599" s="230"/>
      <c r="P599" s="230"/>
      <c r="Q599" s="230"/>
      <c r="R599" s="233"/>
      <c r="T599" s="235"/>
      <c r="U599" s="230"/>
      <c r="V599" s="230"/>
      <c r="W599" s="230"/>
      <c r="X599" s="230"/>
      <c r="Y599" s="230"/>
      <c r="Z599" s="230"/>
      <c r="AA599" s="236"/>
      <c r="AT599" s="237" t="s">
        <v>168</v>
      </c>
      <c r="AU599" s="237" t="s">
        <v>114</v>
      </c>
      <c r="AV599" s="234" t="s">
        <v>165</v>
      </c>
      <c r="AW599" s="234" t="s">
        <v>33</v>
      </c>
      <c r="AX599" s="234" t="s">
        <v>83</v>
      </c>
      <c r="AY599" s="237" t="s">
        <v>160</v>
      </c>
    </row>
    <row r="600" spans="2:65" s="126" customFormat="1" ht="20.5" customHeight="1">
      <c r="B600" s="127"/>
      <c r="C600" s="383" t="s">
        <v>400</v>
      </c>
      <c r="D600" s="383" t="s">
        <v>161</v>
      </c>
      <c r="E600" s="384" t="s">
        <v>1680</v>
      </c>
      <c r="F600" s="385" t="s">
        <v>1681</v>
      </c>
      <c r="G600" s="385"/>
      <c r="H600" s="385"/>
      <c r="I600" s="385"/>
      <c r="J600" s="386" t="s">
        <v>178</v>
      </c>
      <c r="K600" s="387">
        <v>409.7</v>
      </c>
      <c r="L600" s="317">
        <v>0</v>
      </c>
      <c r="M600" s="317"/>
      <c r="N600" s="318">
        <f>ROUND(L600*K600,2)</f>
        <v>0</v>
      </c>
      <c r="O600" s="318"/>
      <c r="P600" s="318"/>
      <c r="Q600" s="318"/>
      <c r="R600" s="130"/>
      <c r="T600" s="207" t="s">
        <v>5</v>
      </c>
      <c r="U600" s="208" t="s">
        <v>40</v>
      </c>
      <c r="V600" s="128"/>
      <c r="W600" s="209">
        <f>V600*K600</f>
        <v>0</v>
      </c>
      <c r="X600" s="209">
        <v>0</v>
      </c>
      <c r="Y600" s="209">
        <f>X600*K600</f>
        <v>0</v>
      </c>
      <c r="Z600" s="209">
        <v>0</v>
      </c>
      <c r="AA600" s="210">
        <f>Z600*K600</f>
        <v>0</v>
      </c>
      <c r="AR600" s="117" t="s">
        <v>165</v>
      </c>
      <c r="AT600" s="117" t="s">
        <v>161</v>
      </c>
      <c r="AU600" s="117" t="s">
        <v>114</v>
      </c>
      <c r="AY600" s="117" t="s">
        <v>160</v>
      </c>
      <c r="BE600" s="174">
        <f>IF(U600="základní",N600,0)</f>
        <v>0</v>
      </c>
      <c r="BF600" s="174">
        <f>IF(U600="snížená",N600,0)</f>
        <v>0</v>
      </c>
      <c r="BG600" s="174">
        <f>IF(U600="zákl. přenesená",N600,0)</f>
        <v>0</v>
      </c>
      <c r="BH600" s="174">
        <f>IF(U600="sníž. přenesená",N600,0)</f>
        <v>0</v>
      </c>
      <c r="BI600" s="174">
        <f>IF(U600="nulová",N600,0)</f>
        <v>0</v>
      </c>
      <c r="BJ600" s="117" t="s">
        <v>83</v>
      </c>
      <c r="BK600" s="174">
        <f>ROUND(L600*K600,2)</f>
        <v>0</v>
      </c>
      <c r="BL600" s="117" t="s">
        <v>165</v>
      </c>
      <c r="BM600" s="117" t="s">
        <v>1682</v>
      </c>
    </row>
    <row r="601" spans="2:51" s="216" customFormat="1" ht="20.5" customHeight="1">
      <c r="B601" s="211"/>
      <c r="C601" s="388"/>
      <c r="D601" s="388"/>
      <c r="E601" s="389" t="s">
        <v>5</v>
      </c>
      <c r="F601" s="390" t="s">
        <v>1483</v>
      </c>
      <c r="G601" s="391"/>
      <c r="H601" s="391"/>
      <c r="I601" s="391"/>
      <c r="J601" s="388"/>
      <c r="K601" s="392" t="s">
        <v>5</v>
      </c>
      <c r="L601" s="212"/>
      <c r="M601" s="212"/>
      <c r="N601" s="212"/>
      <c r="O601" s="212"/>
      <c r="P601" s="212"/>
      <c r="Q601" s="212"/>
      <c r="R601" s="215"/>
      <c r="T601" s="217"/>
      <c r="U601" s="212"/>
      <c r="V601" s="212"/>
      <c r="W601" s="212"/>
      <c r="X601" s="212"/>
      <c r="Y601" s="212"/>
      <c r="Z601" s="212"/>
      <c r="AA601" s="218"/>
      <c r="AT601" s="219" t="s">
        <v>168</v>
      </c>
      <c r="AU601" s="219" t="s">
        <v>114</v>
      </c>
      <c r="AV601" s="216" t="s">
        <v>83</v>
      </c>
      <c r="AW601" s="216" t="s">
        <v>33</v>
      </c>
      <c r="AX601" s="216" t="s">
        <v>75</v>
      </c>
      <c r="AY601" s="219" t="s">
        <v>160</v>
      </c>
    </row>
    <row r="602" spans="2:51" s="216" customFormat="1" ht="20.5" customHeight="1">
      <c r="B602" s="211"/>
      <c r="C602" s="388"/>
      <c r="D602" s="388"/>
      <c r="E602" s="389" t="s">
        <v>5</v>
      </c>
      <c r="F602" s="393" t="s">
        <v>1119</v>
      </c>
      <c r="G602" s="394"/>
      <c r="H602" s="394"/>
      <c r="I602" s="394"/>
      <c r="J602" s="388"/>
      <c r="K602" s="392" t="s">
        <v>5</v>
      </c>
      <c r="L602" s="212"/>
      <c r="M602" s="212"/>
      <c r="N602" s="212"/>
      <c r="O602" s="212"/>
      <c r="P602" s="212"/>
      <c r="Q602" s="212"/>
      <c r="R602" s="215"/>
      <c r="T602" s="217"/>
      <c r="U602" s="212"/>
      <c r="V602" s="212"/>
      <c r="W602" s="212"/>
      <c r="X602" s="212"/>
      <c r="Y602" s="212"/>
      <c r="Z602" s="212"/>
      <c r="AA602" s="218"/>
      <c r="AT602" s="219" t="s">
        <v>168</v>
      </c>
      <c r="AU602" s="219" t="s">
        <v>114</v>
      </c>
      <c r="AV602" s="216" t="s">
        <v>83</v>
      </c>
      <c r="AW602" s="216" t="s">
        <v>33</v>
      </c>
      <c r="AX602" s="216" t="s">
        <v>75</v>
      </c>
      <c r="AY602" s="219" t="s">
        <v>160</v>
      </c>
    </row>
    <row r="603" spans="2:51" s="225" customFormat="1" ht="20.5" customHeight="1">
      <c r="B603" s="220"/>
      <c r="C603" s="395"/>
      <c r="D603" s="395"/>
      <c r="E603" s="396" t="s">
        <v>5</v>
      </c>
      <c r="F603" s="397" t="s">
        <v>1636</v>
      </c>
      <c r="G603" s="398"/>
      <c r="H603" s="398"/>
      <c r="I603" s="398"/>
      <c r="J603" s="395"/>
      <c r="K603" s="399">
        <v>6.75</v>
      </c>
      <c r="L603" s="221"/>
      <c r="M603" s="221"/>
      <c r="N603" s="221"/>
      <c r="O603" s="221"/>
      <c r="P603" s="221"/>
      <c r="Q603" s="221"/>
      <c r="R603" s="224"/>
      <c r="T603" s="226"/>
      <c r="U603" s="221"/>
      <c r="V603" s="221"/>
      <c r="W603" s="221"/>
      <c r="X603" s="221"/>
      <c r="Y603" s="221"/>
      <c r="Z603" s="221"/>
      <c r="AA603" s="227"/>
      <c r="AT603" s="228" t="s">
        <v>168</v>
      </c>
      <c r="AU603" s="228" t="s">
        <v>114</v>
      </c>
      <c r="AV603" s="225" t="s">
        <v>114</v>
      </c>
      <c r="AW603" s="225" t="s">
        <v>33</v>
      </c>
      <c r="AX603" s="225" t="s">
        <v>75</v>
      </c>
      <c r="AY603" s="228" t="s">
        <v>160</v>
      </c>
    </row>
    <row r="604" spans="2:51" s="216" customFormat="1" ht="20.5" customHeight="1">
      <c r="B604" s="211"/>
      <c r="C604" s="388"/>
      <c r="D604" s="388"/>
      <c r="E604" s="389" t="s">
        <v>5</v>
      </c>
      <c r="F604" s="393" t="s">
        <v>1121</v>
      </c>
      <c r="G604" s="394"/>
      <c r="H604" s="394"/>
      <c r="I604" s="394"/>
      <c r="J604" s="388"/>
      <c r="K604" s="392" t="s">
        <v>5</v>
      </c>
      <c r="L604" s="212"/>
      <c r="M604" s="212"/>
      <c r="N604" s="212"/>
      <c r="O604" s="212"/>
      <c r="P604" s="212"/>
      <c r="Q604" s="212"/>
      <c r="R604" s="215"/>
      <c r="T604" s="217"/>
      <c r="U604" s="212"/>
      <c r="V604" s="212"/>
      <c r="W604" s="212"/>
      <c r="X604" s="212"/>
      <c r="Y604" s="212"/>
      <c r="Z604" s="212"/>
      <c r="AA604" s="218"/>
      <c r="AT604" s="219" t="s">
        <v>168</v>
      </c>
      <c r="AU604" s="219" t="s">
        <v>114</v>
      </c>
      <c r="AV604" s="216" t="s">
        <v>83</v>
      </c>
      <c r="AW604" s="216" t="s">
        <v>33</v>
      </c>
      <c r="AX604" s="216" t="s">
        <v>75</v>
      </c>
      <c r="AY604" s="219" t="s">
        <v>160</v>
      </c>
    </row>
    <row r="605" spans="2:51" s="225" customFormat="1" ht="20.5" customHeight="1">
      <c r="B605" s="220"/>
      <c r="C605" s="395"/>
      <c r="D605" s="395"/>
      <c r="E605" s="396" t="s">
        <v>5</v>
      </c>
      <c r="F605" s="397" t="s">
        <v>1636</v>
      </c>
      <c r="G605" s="398"/>
      <c r="H605" s="398"/>
      <c r="I605" s="398"/>
      <c r="J605" s="395"/>
      <c r="K605" s="399">
        <v>6.75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16" customFormat="1" ht="20.5" customHeight="1">
      <c r="B606" s="211"/>
      <c r="C606" s="388"/>
      <c r="D606" s="388"/>
      <c r="E606" s="389" t="s">
        <v>5</v>
      </c>
      <c r="F606" s="393" t="s">
        <v>1123</v>
      </c>
      <c r="G606" s="394"/>
      <c r="H606" s="394"/>
      <c r="I606" s="394"/>
      <c r="J606" s="388"/>
      <c r="K606" s="392" t="s">
        <v>5</v>
      </c>
      <c r="L606" s="212"/>
      <c r="M606" s="212"/>
      <c r="N606" s="212"/>
      <c r="O606" s="212"/>
      <c r="P606" s="212"/>
      <c r="Q606" s="212"/>
      <c r="R606" s="215"/>
      <c r="T606" s="217"/>
      <c r="U606" s="212"/>
      <c r="V606" s="212"/>
      <c r="W606" s="212"/>
      <c r="X606" s="212"/>
      <c r="Y606" s="212"/>
      <c r="Z606" s="212"/>
      <c r="AA606" s="218"/>
      <c r="AT606" s="219" t="s">
        <v>168</v>
      </c>
      <c r="AU606" s="219" t="s">
        <v>114</v>
      </c>
      <c r="AV606" s="216" t="s">
        <v>83</v>
      </c>
      <c r="AW606" s="216" t="s">
        <v>33</v>
      </c>
      <c r="AX606" s="216" t="s">
        <v>75</v>
      </c>
      <c r="AY606" s="219" t="s">
        <v>160</v>
      </c>
    </row>
    <row r="607" spans="2:51" s="225" customFormat="1" ht="20.5" customHeight="1">
      <c r="B607" s="220"/>
      <c r="C607" s="395"/>
      <c r="D607" s="395"/>
      <c r="E607" s="396" t="s">
        <v>5</v>
      </c>
      <c r="F607" s="397" t="s">
        <v>1636</v>
      </c>
      <c r="G607" s="398"/>
      <c r="H607" s="398"/>
      <c r="I607" s="398"/>
      <c r="J607" s="395"/>
      <c r="K607" s="399">
        <v>6.75</v>
      </c>
      <c r="L607" s="221"/>
      <c r="M607" s="221"/>
      <c r="N607" s="221"/>
      <c r="O607" s="221"/>
      <c r="P607" s="221"/>
      <c r="Q607" s="221"/>
      <c r="R607" s="224"/>
      <c r="T607" s="226"/>
      <c r="U607" s="221"/>
      <c r="V607" s="221"/>
      <c r="W607" s="221"/>
      <c r="X607" s="221"/>
      <c r="Y607" s="221"/>
      <c r="Z607" s="221"/>
      <c r="AA607" s="227"/>
      <c r="AT607" s="228" t="s">
        <v>168</v>
      </c>
      <c r="AU607" s="228" t="s">
        <v>114</v>
      </c>
      <c r="AV607" s="225" t="s">
        <v>114</v>
      </c>
      <c r="AW607" s="225" t="s">
        <v>33</v>
      </c>
      <c r="AX607" s="225" t="s">
        <v>75</v>
      </c>
      <c r="AY607" s="228" t="s">
        <v>160</v>
      </c>
    </row>
    <row r="608" spans="2:51" s="216" customFormat="1" ht="20.5" customHeight="1">
      <c r="B608" s="211"/>
      <c r="C608" s="388"/>
      <c r="D608" s="388"/>
      <c r="E608" s="389" t="s">
        <v>5</v>
      </c>
      <c r="F608" s="393" t="s">
        <v>1125</v>
      </c>
      <c r="G608" s="394"/>
      <c r="H608" s="394"/>
      <c r="I608" s="394"/>
      <c r="J608" s="388"/>
      <c r="K608" s="392" t="s">
        <v>5</v>
      </c>
      <c r="L608" s="212"/>
      <c r="M608" s="212"/>
      <c r="N608" s="212"/>
      <c r="O608" s="212"/>
      <c r="P608" s="212"/>
      <c r="Q608" s="212"/>
      <c r="R608" s="215"/>
      <c r="T608" s="217"/>
      <c r="U608" s="212"/>
      <c r="V608" s="212"/>
      <c r="W608" s="212"/>
      <c r="X608" s="212"/>
      <c r="Y608" s="212"/>
      <c r="Z608" s="212"/>
      <c r="AA608" s="218"/>
      <c r="AT608" s="219" t="s">
        <v>168</v>
      </c>
      <c r="AU608" s="219" t="s">
        <v>114</v>
      </c>
      <c r="AV608" s="216" t="s">
        <v>83</v>
      </c>
      <c r="AW608" s="216" t="s">
        <v>33</v>
      </c>
      <c r="AX608" s="216" t="s">
        <v>75</v>
      </c>
      <c r="AY608" s="219" t="s">
        <v>160</v>
      </c>
    </row>
    <row r="609" spans="2:51" s="225" customFormat="1" ht="20.5" customHeight="1">
      <c r="B609" s="220"/>
      <c r="C609" s="395"/>
      <c r="D609" s="395"/>
      <c r="E609" s="396" t="s">
        <v>5</v>
      </c>
      <c r="F609" s="397" t="s">
        <v>1636</v>
      </c>
      <c r="G609" s="398"/>
      <c r="H609" s="398"/>
      <c r="I609" s="398"/>
      <c r="J609" s="395"/>
      <c r="K609" s="399">
        <v>6.75</v>
      </c>
      <c r="L609" s="221"/>
      <c r="M609" s="221"/>
      <c r="N609" s="221"/>
      <c r="O609" s="221"/>
      <c r="P609" s="221"/>
      <c r="Q609" s="221"/>
      <c r="R609" s="224"/>
      <c r="T609" s="226"/>
      <c r="U609" s="221"/>
      <c r="V609" s="221"/>
      <c r="W609" s="221"/>
      <c r="X609" s="221"/>
      <c r="Y609" s="221"/>
      <c r="Z609" s="221"/>
      <c r="AA609" s="227"/>
      <c r="AT609" s="228" t="s">
        <v>168</v>
      </c>
      <c r="AU609" s="228" t="s">
        <v>114</v>
      </c>
      <c r="AV609" s="225" t="s">
        <v>114</v>
      </c>
      <c r="AW609" s="225" t="s">
        <v>33</v>
      </c>
      <c r="AX609" s="225" t="s">
        <v>75</v>
      </c>
      <c r="AY609" s="228" t="s">
        <v>160</v>
      </c>
    </row>
    <row r="610" spans="2:51" s="216" customFormat="1" ht="20.5" customHeight="1">
      <c r="B610" s="211"/>
      <c r="C610" s="388"/>
      <c r="D610" s="388"/>
      <c r="E610" s="389" t="s">
        <v>5</v>
      </c>
      <c r="F610" s="393" t="s">
        <v>1127</v>
      </c>
      <c r="G610" s="394"/>
      <c r="H610" s="394"/>
      <c r="I610" s="394"/>
      <c r="J610" s="388"/>
      <c r="K610" s="392" t="s">
        <v>5</v>
      </c>
      <c r="L610" s="212"/>
      <c r="M610" s="212"/>
      <c r="N610" s="212"/>
      <c r="O610" s="212"/>
      <c r="P610" s="212"/>
      <c r="Q610" s="212"/>
      <c r="R610" s="215"/>
      <c r="T610" s="217"/>
      <c r="U610" s="212"/>
      <c r="V610" s="212"/>
      <c r="W610" s="212"/>
      <c r="X610" s="212"/>
      <c r="Y610" s="212"/>
      <c r="Z610" s="212"/>
      <c r="AA610" s="218"/>
      <c r="AT610" s="219" t="s">
        <v>168</v>
      </c>
      <c r="AU610" s="219" t="s">
        <v>114</v>
      </c>
      <c r="AV610" s="216" t="s">
        <v>83</v>
      </c>
      <c r="AW610" s="216" t="s">
        <v>33</v>
      </c>
      <c r="AX610" s="216" t="s">
        <v>75</v>
      </c>
      <c r="AY610" s="219" t="s">
        <v>160</v>
      </c>
    </row>
    <row r="611" spans="2:51" s="225" customFormat="1" ht="20.5" customHeight="1">
      <c r="B611" s="220"/>
      <c r="C611" s="395"/>
      <c r="D611" s="395"/>
      <c r="E611" s="396" t="s">
        <v>5</v>
      </c>
      <c r="F611" s="397" t="s">
        <v>1636</v>
      </c>
      <c r="G611" s="398"/>
      <c r="H611" s="398"/>
      <c r="I611" s="398"/>
      <c r="J611" s="395"/>
      <c r="K611" s="399">
        <v>6.75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16" customFormat="1" ht="20.5" customHeight="1">
      <c r="B612" s="211"/>
      <c r="C612" s="388"/>
      <c r="D612" s="388"/>
      <c r="E612" s="389" t="s">
        <v>5</v>
      </c>
      <c r="F612" s="393" t="s">
        <v>1129</v>
      </c>
      <c r="G612" s="394"/>
      <c r="H612" s="394"/>
      <c r="I612" s="394"/>
      <c r="J612" s="388"/>
      <c r="K612" s="392" t="s">
        <v>5</v>
      </c>
      <c r="L612" s="212"/>
      <c r="M612" s="212"/>
      <c r="N612" s="212"/>
      <c r="O612" s="212"/>
      <c r="P612" s="212"/>
      <c r="Q612" s="212"/>
      <c r="R612" s="215"/>
      <c r="T612" s="217"/>
      <c r="U612" s="212"/>
      <c r="V612" s="212"/>
      <c r="W612" s="212"/>
      <c r="X612" s="212"/>
      <c r="Y612" s="212"/>
      <c r="Z612" s="212"/>
      <c r="AA612" s="218"/>
      <c r="AT612" s="219" t="s">
        <v>168</v>
      </c>
      <c r="AU612" s="219" t="s">
        <v>114</v>
      </c>
      <c r="AV612" s="216" t="s">
        <v>83</v>
      </c>
      <c r="AW612" s="216" t="s">
        <v>33</v>
      </c>
      <c r="AX612" s="216" t="s">
        <v>75</v>
      </c>
      <c r="AY612" s="219" t="s">
        <v>160</v>
      </c>
    </row>
    <row r="613" spans="2:51" s="225" customFormat="1" ht="20.5" customHeight="1">
      <c r="B613" s="220"/>
      <c r="C613" s="395"/>
      <c r="D613" s="395"/>
      <c r="E613" s="396" t="s">
        <v>5</v>
      </c>
      <c r="F613" s="397" t="s">
        <v>1636</v>
      </c>
      <c r="G613" s="398"/>
      <c r="H613" s="398"/>
      <c r="I613" s="398"/>
      <c r="J613" s="395"/>
      <c r="K613" s="399">
        <v>6.75</v>
      </c>
      <c r="L613" s="221"/>
      <c r="M613" s="221"/>
      <c r="N613" s="221"/>
      <c r="O613" s="221"/>
      <c r="P613" s="221"/>
      <c r="Q613" s="221"/>
      <c r="R613" s="224"/>
      <c r="T613" s="226"/>
      <c r="U613" s="221"/>
      <c r="V613" s="221"/>
      <c r="W613" s="221"/>
      <c r="X613" s="221"/>
      <c r="Y613" s="221"/>
      <c r="Z613" s="221"/>
      <c r="AA613" s="227"/>
      <c r="AT613" s="228" t="s">
        <v>168</v>
      </c>
      <c r="AU613" s="228" t="s">
        <v>114</v>
      </c>
      <c r="AV613" s="225" t="s">
        <v>114</v>
      </c>
      <c r="AW613" s="225" t="s">
        <v>33</v>
      </c>
      <c r="AX613" s="225" t="s">
        <v>75</v>
      </c>
      <c r="AY613" s="228" t="s">
        <v>160</v>
      </c>
    </row>
    <row r="614" spans="2:51" s="216" customFormat="1" ht="20.5" customHeight="1">
      <c r="B614" s="211"/>
      <c r="C614" s="388"/>
      <c r="D614" s="388"/>
      <c r="E614" s="389" t="s">
        <v>5</v>
      </c>
      <c r="F614" s="393" t="s">
        <v>1131</v>
      </c>
      <c r="G614" s="394"/>
      <c r="H614" s="394"/>
      <c r="I614" s="394"/>
      <c r="J614" s="388"/>
      <c r="K614" s="392" t="s">
        <v>5</v>
      </c>
      <c r="L614" s="212"/>
      <c r="M614" s="212"/>
      <c r="N614" s="212"/>
      <c r="O614" s="212"/>
      <c r="P614" s="212"/>
      <c r="Q614" s="212"/>
      <c r="R614" s="215"/>
      <c r="T614" s="217"/>
      <c r="U614" s="212"/>
      <c r="V614" s="212"/>
      <c r="W614" s="212"/>
      <c r="X614" s="212"/>
      <c r="Y614" s="212"/>
      <c r="Z614" s="212"/>
      <c r="AA614" s="218"/>
      <c r="AT614" s="219" t="s">
        <v>168</v>
      </c>
      <c r="AU614" s="219" t="s">
        <v>114</v>
      </c>
      <c r="AV614" s="216" t="s">
        <v>83</v>
      </c>
      <c r="AW614" s="216" t="s">
        <v>33</v>
      </c>
      <c r="AX614" s="216" t="s">
        <v>75</v>
      </c>
      <c r="AY614" s="219" t="s">
        <v>160</v>
      </c>
    </row>
    <row r="615" spans="2:51" s="225" customFormat="1" ht="20.5" customHeight="1">
      <c r="B615" s="220"/>
      <c r="C615" s="395"/>
      <c r="D615" s="395"/>
      <c r="E615" s="396" t="s">
        <v>5</v>
      </c>
      <c r="F615" s="397" t="s">
        <v>1636</v>
      </c>
      <c r="G615" s="398"/>
      <c r="H615" s="398"/>
      <c r="I615" s="398"/>
      <c r="J615" s="395"/>
      <c r="K615" s="399">
        <v>6.75</v>
      </c>
      <c r="L615" s="221"/>
      <c r="M615" s="221"/>
      <c r="N615" s="221"/>
      <c r="O615" s="221"/>
      <c r="P615" s="221"/>
      <c r="Q615" s="221"/>
      <c r="R615" s="224"/>
      <c r="T615" s="226"/>
      <c r="U615" s="221"/>
      <c r="V615" s="221"/>
      <c r="W615" s="221"/>
      <c r="X615" s="221"/>
      <c r="Y615" s="221"/>
      <c r="Z615" s="221"/>
      <c r="AA615" s="227"/>
      <c r="AT615" s="228" t="s">
        <v>168</v>
      </c>
      <c r="AU615" s="228" t="s">
        <v>114</v>
      </c>
      <c r="AV615" s="225" t="s">
        <v>114</v>
      </c>
      <c r="AW615" s="225" t="s">
        <v>33</v>
      </c>
      <c r="AX615" s="225" t="s">
        <v>75</v>
      </c>
      <c r="AY615" s="228" t="s">
        <v>160</v>
      </c>
    </row>
    <row r="616" spans="2:51" s="216" customFormat="1" ht="20.5" customHeight="1">
      <c r="B616" s="211"/>
      <c r="C616" s="388"/>
      <c r="D616" s="388"/>
      <c r="E616" s="389" t="s">
        <v>5</v>
      </c>
      <c r="F616" s="393" t="s">
        <v>1485</v>
      </c>
      <c r="G616" s="394"/>
      <c r="H616" s="394"/>
      <c r="I616" s="394"/>
      <c r="J616" s="388"/>
      <c r="K616" s="392" t="s">
        <v>5</v>
      </c>
      <c r="L616" s="212"/>
      <c r="M616" s="212"/>
      <c r="N616" s="212"/>
      <c r="O616" s="212"/>
      <c r="P616" s="212"/>
      <c r="Q616" s="212"/>
      <c r="R616" s="215"/>
      <c r="T616" s="217"/>
      <c r="U616" s="212"/>
      <c r="V616" s="212"/>
      <c r="W616" s="212"/>
      <c r="X616" s="212"/>
      <c r="Y616" s="212"/>
      <c r="Z616" s="212"/>
      <c r="AA616" s="218"/>
      <c r="AT616" s="219" t="s">
        <v>168</v>
      </c>
      <c r="AU616" s="219" t="s">
        <v>114</v>
      </c>
      <c r="AV616" s="216" t="s">
        <v>83</v>
      </c>
      <c r="AW616" s="216" t="s">
        <v>33</v>
      </c>
      <c r="AX616" s="216" t="s">
        <v>75</v>
      </c>
      <c r="AY616" s="219" t="s">
        <v>160</v>
      </c>
    </row>
    <row r="617" spans="2:51" s="225" customFormat="1" ht="20.5" customHeight="1">
      <c r="B617" s="220"/>
      <c r="C617" s="395"/>
      <c r="D617" s="395"/>
      <c r="E617" s="396" t="s">
        <v>5</v>
      </c>
      <c r="F617" s="397" t="s">
        <v>229</v>
      </c>
      <c r="G617" s="398"/>
      <c r="H617" s="398"/>
      <c r="I617" s="398"/>
      <c r="J617" s="395"/>
      <c r="K617" s="399">
        <v>11</v>
      </c>
      <c r="L617" s="221"/>
      <c r="M617" s="221"/>
      <c r="N617" s="221"/>
      <c r="O617" s="221"/>
      <c r="P617" s="221"/>
      <c r="Q617" s="221"/>
      <c r="R617" s="224"/>
      <c r="T617" s="226"/>
      <c r="U617" s="221"/>
      <c r="V617" s="221"/>
      <c r="W617" s="221"/>
      <c r="X617" s="221"/>
      <c r="Y617" s="221"/>
      <c r="Z617" s="221"/>
      <c r="AA617" s="227"/>
      <c r="AT617" s="228" t="s">
        <v>168</v>
      </c>
      <c r="AU617" s="228" t="s">
        <v>114</v>
      </c>
      <c r="AV617" s="225" t="s">
        <v>114</v>
      </c>
      <c r="AW617" s="225" t="s">
        <v>33</v>
      </c>
      <c r="AX617" s="225" t="s">
        <v>75</v>
      </c>
      <c r="AY617" s="228" t="s">
        <v>160</v>
      </c>
    </row>
    <row r="618" spans="2:51" s="216" customFormat="1" ht="20.5" customHeight="1">
      <c r="B618" s="211"/>
      <c r="C618" s="388"/>
      <c r="D618" s="388"/>
      <c r="E618" s="389" t="s">
        <v>5</v>
      </c>
      <c r="F618" s="393" t="s">
        <v>1133</v>
      </c>
      <c r="G618" s="394"/>
      <c r="H618" s="394"/>
      <c r="I618" s="394"/>
      <c r="J618" s="388"/>
      <c r="K618" s="392" t="s">
        <v>5</v>
      </c>
      <c r="L618" s="212"/>
      <c r="M618" s="212"/>
      <c r="N618" s="212"/>
      <c r="O618" s="212"/>
      <c r="P618" s="212"/>
      <c r="Q618" s="212"/>
      <c r="R618" s="215"/>
      <c r="T618" s="217"/>
      <c r="U618" s="212"/>
      <c r="V618" s="212"/>
      <c r="W618" s="212"/>
      <c r="X618" s="212"/>
      <c r="Y618" s="212"/>
      <c r="Z618" s="212"/>
      <c r="AA618" s="218"/>
      <c r="AT618" s="219" t="s">
        <v>168</v>
      </c>
      <c r="AU618" s="219" t="s">
        <v>114</v>
      </c>
      <c r="AV618" s="216" t="s">
        <v>83</v>
      </c>
      <c r="AW618" s="216" t="s">
        <v>33</v>
      </c>
      <c r="AX618" s="216" t="s">
        <v>75</v>
      </c>
      <c r="AY618" s="219" t="s">
        <v>160</v>
      </c>
    </row>
    <row r="619" spans="2:51" s="225" customFormat="1" ht="20.5" customHeight="1">
      <c r="B619" s="220"/>
      <c r="C619" s="395"/>
      <c r="D619" s="395"/>
      <c r="E619" s="396" t="s">
        <v>5</v>
      </c>
      <c r="F619" s="397" t="s">
        <v>1636</v>
      </c>
      <c r="G619" s="398"/>
      <c r="H619" s="398"/>
      <c r="I619" s="398"/>
      <c r="J619" s="395"/>
      <c r="K619" s="399">
        <v>6.75</v>
      </c>
      <c r="L619" s="221"/>
      <c r="M619" s="221"/>
      <c r="N619" s="221"/>
      <c r="O619" s="221"/>
      <c r="P619" s="221"/>
      <c r="Q619" s="221"/>
      <c r="R619" s="224"/>
      <c r="T619" s="226"/>
      <c r="U619" s="221"/>
      <c r="V619" s="221"/>
      <c r="W619" s="221"/>
      <c r="X619" s="221"/>
      <c r="Y619" s="221"/>
      <c r="Z619" s="221"/>
      <c r="AA619" s="227"/>
      <c r="AT619" s="228" t="s">
        <v>168</v>
      </c>
      <c r="AU619" s="228" t="s">
        <v>114</v>
      </c>
      <c r="AV619" s="225" t="s">
        <v>114</v>
      </c>
      <c r="AW619" s="225" t="s">
        <v>33</v>
      </c>
      <c r="AX619" s="225" t="s">
        <v>75</v>
      </c>
      <c r="AY619" s="228" t="s">
        <v>160</v>
      </c>
    </row>
    <row r="620" spans="2:51" s="216" customFormat="1" ht="20.5" customHeight="1">
      <c r="B620" s="211"/>
      <c r="C620" s="388"/>
      <c r="D620" s="388"/>
      <c r="E620" s="389" t="s">
        <v>5</v>
      </c>
      <c r="F620" s="393" t="s">
        <v>1487</v>
      </c>
      <c r="G620" s="394"/>
      <c r="H620" s="394"/>
      <c r="I620" s="394"/>
      <c r="J620" s="388"/>
      <c r="K620" s="392" t="s">
        <v>5</v>
      </c>
      <c r="L620" s="212"/>
      <c r="M620" s="212"/>
      <c r="N620" s="212"/>
      <c r="O620" s="212"/>
      <c r="P620" s="212"/>
      <c r="Q620" s="212"/>
      <c r="R620" s="215"/>
      <c r="T620" s="217"/>
      <c r="U620" s="212"/>
      <c r="V620" s="212"/>
      <c r="W620" s="212"/>
      <c r="X620" s="212"/>
      <c r="Y620" s="212"/>
      <c r="Z620" s="212"/>
      <c r="AA620" s="218"/>
      <c r="AT620" s="219" t="s">
        <v>168</v>
      </c>
      <c r="AU620" s="219" t="s">
        <v>114</v>
      </c>
      <c r="AV620" s="216" t="s">
        <v>83</v>
      </c>
      <c r="AW620" s="216" t="s">
        <v>33</v>
      </c>
      <c r="AX620" s="216" t="s">
        <v>75</v>
      </c>
      <c r="AY620" s="219" t="s">
        <v>160</v>
      </c>
    </row>
    <row r="621" spans="2:51" s="225" customFormat="1" ht="20.5" customHeight="1">
      <c r="B621" s="220"/>
      <c r="C621" s="395"/>
      <c r="D621" s="395"/>
      <c r="E621" s="396" t="s">
        <v>5</v>
      </c>
      <c r="F621" s="397" t="s">
        <v>1637</v>
      </c>
      <c r="G621" s="398"/>
      <c r="H621" s="398"/>
      <c r="I621" s="398"/>
      <c r="J621" s="395"/>
      <c r="K621" s="399">
        <v>2.9</v>
      </c>
      <c r="L621" s="221"/>
      <c r="M621" s="221"/>
      <c r="N621" s="221"/>
      <c r="O621" s="221"/>
      <c r="P621" s="221"/>
      <c r="Q621" s="221"/>
      <c r="R621" s="224"/>
      <c r="T621" s="226"/>
      <c r="U621" s="221"/>
      <c r="V621" s="221"/>
      <c r="W621" s="221"/>
      <c r="X621" s="221"/>
      <c r="Y621" s="221"/>
      <c r="Z621" s="221"/>
      <c r="AA621" s="227"/>
      <c r="AT621" s="228" t="s">
        <v>168</v>
      </c>
      <c r="AU621" s="228" t="s">
        <v>114</v>
      </c>
      <c r="AV621" s="225" t="s">
        <v>114</v>
      </c>
      <c r="AW621" s="225" t="s">
        <v>33</v>
      </c>
      <c r="AX621" s="225" t="s">
        <v>75</v>
      </c>
      <c r="AY621" s="228" t="s">
        <v>160</v>
      </c>
    </row>
    <row r="622" spans="2:51" s="216" customFormat="1" ht="20.5" customHeight="1">
      <c r="B622" s="211"/>
      <c r="C622" s="388"/>
      <c r="D622" s="388"/>
      <c r="E622" s="389" t="s">
        <v>5</v>
      </c>
      <c r="F622" s="393" t="s">
        <v>1489</v>
      </c>
      <c r="G622" s="394"/>
      <c r="H622" s="394"/>
      <c r="I622" s="394"/>
      <c r="J622" s="388"/>
      <c r="K622" s="392" t="s">
        <v>5</v>
      </c>
      <c r="L622" s="212"/>
      <c r="M622" s="212"/>
      <c r="N622" s="212"/>
      <c r="O622" s="212"/>
      <c r="P622" s="212"/>
      <c r="Q622" s="212"/>
      <c r="R622" s="215"/>
      <c r="T622" s="217"/>
      <c r="U622" s="212"/>
      <c r="V622" s="212"/>
      <c r="W622" s="212"/>
      <c r="X622" s="212"/>
      <c r="Y622" s="212"/>
      <c r="Z622" s="212"/>
      <c r="AA622" s="218"/>
      <c r="AT622" s="219" t="s">
        <v>168</v>
      </c>
      <c r="AU622" s="219" t="s">
        <v>114</v>
      </c>
      <c r="AV622" s="216" t="s">
        <v>83</v>
      </c>
      <c r="AW622" s="216" t="s">
        <v>33</v>
      </c>
      <c r="AX622" s="216" t="s">
        <v>75</v>
      </c>
      <c r="AY622" s="219" t="s">
        <v>160</v>
      </c>
    </row>
    <row r="623" spans="2:51" s="225" customFormat="1" ht="20.5" customHeight="1">
      <c r="B623" s="220"/>
      <c r="C623" s="395"/>
      <c r="D623" s="395"/>
      <c r="E623" s="396" t="s">
        <v>5</v>
      </c>
      <c r="F623" s="397" t="s">
        <v>1638</v>
      </c>
      <c r="G623" s="398"/>
      <c r="H623" s="398"/>
      <c r="I623" s="398"/>
      <c r="J623" s="395"/>
      <c r="K623" s="399">
        <v>5.6</v>
      </c>
      <c r="L623" s="221"/>
      <c r="M623" s="221"/>
      <c r="N623" s="221"/>
      <c r="O623" s="221"/>
      <c r="P623" s="221"/>
      <c r="Q623" s="221"/>
      <c r="R623" s="224"/>
      <c r="T623" s="226"/>
      <c r="U623" s="221"/>
      <c r="V623" s="221"/>
      <c r="W623" s="221"/>
      <c r="X623" s="221"/>
      <c r="Y623" s="221"/>
      <c r="Z623" s="221"/>
      <c r="AA623" s="227"/>
      <c r="AT623" s="228" t="s">
        <v>168</v>
      </c>
      <c r="AU623" s="228" t="s">
        <v>114</v>
      </c>
      <c r="AV623" s="225" t="s">
        <v>114</v>
      </c>
      <c r="AW623" s="225" t="s">
        <v>33</v>
      </c>
      <c r="AX623" s="225" t="s">
        <v>75</v>
      </c>
      <c r="AY623" s="228" t="s">
        <v>160</v>
      </c>
    </row>
    <row r="624" spans="2:51" s="216" customFormat="1" ht="20.5" customHeight="1">
      <c r="B624" s="211"/>
      <c r="C624" s="388"/>
      <c r="D624" s="388"/>
      <c r="E624" s="389" t="s">
        <v>5</v>
      </c>
      <c r="F624" s="393" t="s">
        <v>1491</v>
      </c>
      <c r="G624" s="394"/>
      <c r="H624" s="394"/>
      <c r="I624" s="394"/>
      <c r="J624" s="388"/>
      <c r="K624" s="392" t="s">
        <v>5</v>
      </c>
      <c r="L624" s="212"/>
      <c r="M624" s="212"/>
      <c r="N624" s="212"/>
      <c r="O624" s="212"/>
      <c r="P624" s="212"/>
      <c r="Q624" s="212"/>
      <c r="R624" s="215"/>
      <c r="T624" s="217"/>
      <c r="U624" s="212"/>
      <c r="V624" s="212"/>
      <c r="W624" s="212"/>
      <c r="X624" s="212"/>
      <c r="Y624" s="212"/>
      <c r="Z624" s="212"/>
      <c r="AA624" s="218"/>
      <c r="AT624" s="219" t="s">
        <v>168</v>
      </c>
      <c r="AU624" s="219" t="s">
        <v>114</v>
      </c>
      <c r="AV624" s="216" t="s">
        <v>83</v>
      </c>
      <c r="AW624" s="216" t="s">
        <v>33</v>
      </c>
      <c r="AX624" s="216" t="s">
        <v>75</v>
      </c>
      <c r="AY624" s="219" t="s">
        <v>160</v>
      </c>
    </row>
    <row r="625" spans="2:51" s="225" customFormat="1" ht="20.5" customHeight="1">
      <c r="B625" s="220"/>
      <c r="C625" s="395"/>
      <c r="D625" s="395"/>
      <c r="E625" s="396" t="s">
        <v>5</v>
      </c>
      <c r="F625" s="397" t="s">
        <v>1638</v>
      </c>
      <c r="G625" s="398"/>
      <c r="H625" s="398"/>
      <c r="I625" s="398"/>
      <c r="J625" s="395"/>
      <c r="K625" s="399">
        <v>5.6</v>
      </c>
      <c r="L625" s="221"/>
      <c r="M625" s="221"/>
      <c r="N625" s="221"/>
      <c r="O625" s="221"/>
      <c r="P625" s="221"/>
      <c r="Q625" s="221"/>
      <c r="R625" s="224"/>
      <c r="T625" s="226"/>
      <c r="U625" s="221"/>
      <c r="V625" s="221"/>
      <c r="W625" s="221"/>
      <c r="X625" s="221"/>
      <c r="Y625" s="221"/>
      <c r="Z625" s="221"/>
      <c r="AA625" s="227"/>
      <c r="AT625" s="228" t="s">
        <v>168</v>
      </c>
      <c r="AU625" s="228" t="s">
        <v>114</v>
      </c>
      <c r="AV625" s="225" t="s">
        <v>114</v>
      </c>
      <c r="AW625" s="225" t="s">
        <v>33</v>
      </c>
      <c r="AX625" s="225" t="s">
        <v>75</v>
      </c>
      <c r="AY625" s="228" t="s">
        <v>160</v>
      </c>
    </row>
    <row r="626" spans="2:51" s="216" customFormat="1" ht="20.5" customHeight="1">
      <c r="B626" s="211"/>
      <c r="C626" s="388"/>
      <c r="D626" s="388"/>
      <c r="E626" s="389" t="s">
        <v>5</v>
      </c>
      <c r="F626" s="393" t="s">
        <v>1492</v>
      </c>
      <c r="G626" s="394"/>
      <c r="H626" s="394"/>
      <c r="I626" s="394"/>
      <c r="J626" s="388"/>
      <c r="K626" s="392" t="s">
        <v>5</v>
      </c>
      <c r="L626" s="212"/>
      <c r="M626" s="212"/>
      <c r="N626" s="212"/>
      <c r="O626" s="212"/>
      <c r="P626" s="212"/>
      <c r="Q626" s="212"/>
      <c r="R626" s="215"/>
      <c r="T626" s="217"/>
      <c r="U626" s="212"/>
      <c r="V626" s="212"/>
      <c r="W626" s="212"/>
      <c r="X626" s="212"/>
      <c r="Y626" s="212"/>
      <c r="Z626" s="212"/>
      <c r="AA626" s="218"/>
      <c r="AT626" s="219" t="s">
        <v>168</v>
      </c>
      <c r="AU626" s="219" t="s">
        <v>114</v>
      </c>
      <c r="AV626" s="216" t="s">
        <v>83</v>
      </c>
      <c r="AW626" s="216" t="s">
        <v>33</v>
      </c>
      <c r="AX626" s="216" t="s">
        <v>75</v>
      </c>
      <c r="AY626" s="219" t="s">
        <v>160</v>
      </c>
    </row>
    <row r="627" spans="2:51" s="225" customFormat="1" ht="20.5" customHeight="1">
      <c r="B627" s="220"/>
      <c r="C627" s="395"/>
      <c r="D627" s="395"/>
      <c r="E627" s="396" t="s">
        <v>5</v>
      </c>
      <c r="F627" s="397" t="s">
        <v>1639</v>
      </c>
      <c r="G627" s="398"/>
      <c r="H627" s="398"/>
      <c r="I627" s="398"/>
      <c r="J627" s="395"/>
      <c r="K627" s="399">
        <v>4.15</v>
      </c>
      <c r="L627" s="221"/>
      <c r="M627" s="221"/>
      <c r="N627" s="221"/>
      <c r="O627" s="221"/>
      <c r="P627" s="221"/>
      <c r="Q627" s="221"/>
      <c r="R627" s="224"/>
      <c r="T627" s="226"/>
      <c r="U627" s="221"/>
      <c r="V627" s="221"/>
      <c r="W627" s="221"/>
      <c r="X627" s="221"/>
      <c r="Y627" s="221"/>
      <c r="Z627" s="221"/>
      <c r="AA627" s="227"/>
      <c r="AT627" s="228" t="s">
        <v>168</v>
      </c>
      <c r="AU627" s="228" t="s">
        <v>114</v>
      </c>
      <c r="AV627" s="225" t="s">
        <v>114</v>
      </c>
      <c r="AW627" s="225" t="s">
        <v>33</v>
      </c>
      <c r="AX627" s="225" t="s">
        <v>75</v>
      </c>
      <c r="AY627" s="228" t="s">
        <v>160</v>
      </c>
    </row>
    <row r="628" spans="2:51" s="216" customFormat="1" ht="20.5" customHeight="1">
      <c r="B628" s="211"/>
      <c r="C628" s="388"/>
      <c r="D628" s="388"/>
      <c r="E628" s="389" t="s">
        <v>5</v>
      </c>
      <c r="F628" s="393" t="s">
        <v>1494</v>
      </c>
      <c r="G628" s="394"/>
      <c r="H628" s="394"/>
      <c r="I628" s="394"/>
      <c r="J628" s="388"/>
      <c r="K628" s="392" t="s">
        <v>5</v>
      </c>
      <c r="L628" s="212"/>
      <c r="M628" s="212"/>
      <c r="N628" s="212"/>
      <c r="O628" s="212"/>
      <c r="P628" s="212"/>
      <c r="Q628" s="212"/>
      <c r="R628" s="215"/>
      <c r="T628" s="217"/>
      <c r="U628" s="212"/>
      <c r="V628" s="212"/>
      <c r="W628" s="212"/>
      <c r="X628" s="212"/>
      <c r="Y628" s="212"/>
      <c r="Z628" s="212"/>
      <c r="AA628" s="218"/>
      <c r="AT628" s="219" t="s">
        <v>168</v>
      </c>
      <c r="AU628" s="219" t="s">
        <v>114</v>
      </c>
      <c r="AV628" s="216" t="s">
        <v>83</v>
      </c>
      <c r="AW628" s="216" t="s">
        <v>33</v>
      </c>
      <c r="AX628" s="216" t="s">
        <v>75</v>
      </c>
      <c r="AY628" s="219" t="s">
        <v>160</v>
      </c>
    </row>
    <row r="629" spans="2:51" s="225" customFormat="1" ht="20.5" customHeight="1">
      <c r="B629" s="220"/>
      <c r="C629" s="395"/>
      <c r="D629" s="395"/>
      <c r="E629" s="396" t="s">
        <v>5</v>
      </c>
      <c r="F629" s="397" t="s">
        <v>1639</v>
      </c>
      <c r="G629" s="398"/>
      <c r="H629" s="398"/>
      <c r="I629" s="398"/>
      <c r="J629" s="395"/>
      <c r="K629" s="399">
        <v>4.15</v>
      </c>
      <c r="L629" s="221"/>
      <c r="M629" s="221"/>
      <c r="N629" s="221"/>
      <c r="O629" s="221"/>
      <c r="P629" s="221"/>
      <c r="Q629" s="221"/>
      <c r="R629" s="224"/>
      <c r="T629" s="226"/>
      <c r="U629" s="221"/>
      <c r="V629" s="221"/>
      <c r="W629" s="221"/>
      <c r="X629" s="221"/>
      <c r="Y629" s="221"/>
      <c r="Z629" s="221"/>
      <c r="AA629" s="227"/>
      <c r="AT629" s="228" t="s">
        <v>168</v>
      </c>
      <c r="AU629" s="228" t="s">
        <v>114</v>
      </c>
      <c r="AV629" s="225" t="s">
        <v>114</v>
      </c>
      <c r="AW629" s="225" t="s">
        <v>33</v>
      </c>
      <c r="AX629" s="225" t="s">
        <v>75</v>
      </c>
      <c r="AY629" s="228" t="s">
        <v>160</v>
      </c>
    </row>
    <row r="630" spans="2:51" s="216" customFormat="1" ht="20.5" customHeight="1">
      <c r="B630" s="211"/>
      <c r="C630" s="388"/>
      <c r="D630" s="388"/>
      <c r="E630" s="389" t="s">
        <v>5</v>
      </c>
      <c r="F630" s="393" t="s">
        <v>1495</v>
      </c>
      <c r="G630" s="394"/>
      <c r="H630" s="394"/>
      <c r="I630" s="394"/>
      <c r="J630" s="388"/>
      <c r="K630" s="392" t="s">
        <v>5</v>
      </c>
      <c r="L630" s="212"/>
      <c r="M630" s="212"/>
      <c r="N630" s="212"/>
      <c r="O630" s="212"/>
      <c r="P630" s="212"/>
      <c r="Q630" s="212"/>
      <c r="R630" s="215"/>
      <c r="T630" s="217"/>
      <c r="U630" s="212"/>
      <c r="V630" s="212"/>
      <c r="W630" s="212"/>
      <c r="X630" s="212"/>
      <c r="Y630" s="212"/>
      <c r="Z630" s="212"/>
      <c r="AA630" s="218"/>
      <c r="AT630" s="219" t="s">
        <v>168</v>
      </c>
      <c r="AU630" s="219" t="s">
        <v>114</v>
      </c>
      <c r="AV630" s="216" t="s">
        <v>83</v>
      </c>
      <c r="AW630" s="216" t="s">
        <v>33</v>
      </c>
      <c r="AX630" s="216" t="s">
        <v>75</v>
      </c>
      <c r="AY630" s="219" t="s">
        <v>160</v>
      </c>
    </row>
    <row r="631" spans="2:51" s="225" customFormat="1" ht="20.5" customHeight="1">
      <c r="B631" s="220"/>
      <c r="C631" s="395"/>
      <c r="D631" s="395"/>
      <c r="E631" s="396" t="s">
        <v>5</v>
      </c>
      <c r="F631" s="397" t="s">
        <v>1639</v>
      </c>
      <c r="G631" s="398"/>
      <c r="H631" s="398"/>
      <c r="I631" s="398"/>
      <c r="J631" s="395"/>
      <c r="K631" s="399">
        <v>4.15</v>
      </c>
      <c r="L631" s="221"/>
      <c r="M631" s="221"/>
      <c r="N631" s="221"/>
      <c r="O631" s="221"/>
      <c r="P631" s="221"/>
      <c r="Q631" s="221"/>
      <c r="R631" s="224"/>
      <c r="T631" s="226"/>
      <c r="U631" s="221"/>
      <c r="V631" s="221"/>
      <c r="W631" s="221"/>
      <c r="X631" s="221"/>
      <c r="Y631" s="221"/>
      <c r="Z631" s="221"/>
      <c r="AA631" s="227"/>
      <c r="AT631" s="228" t="s">
        <v>168</v>
      </c>
      <c r="AU631" s="228" t="s">
        <v>114</v>
      </c>
      <c r="AV631" s="225" t="s">
        <v>114</v>
      </c>
      <c r="AW631" s="225" t="s">
        <v>33</v>
      </c>
      <c r="AX631" s="225" t="s">
        <v>75</v>
      </c>
      <c r="AY631" s="228" t="s">
        <v>160</v>
      </c>
    </row>
    <row r="632" spans="2:51" s="216" customFormat="1" ht="20.5" customHeight="1">
      <c r="B632" s="211"/>
      <c r="C632" s="388"/>
      <c r="D632" s="388"/>
      <c r="E632" s="389" t="s">
        <v>5</v>
      </c>
      <c r="F632" s="393" t="s">
        <v>1496</v>
      </c>
      <c r="G632" s="394"/>
      <c r="H632" s="394"/>
      <c r="I632" s="394"/>
      <c r="J632" s="388"/>
      <c r="K632" s="392" t="s">
        <v>5</v>
      </c>
      <c r="L632" s="212"/>
      <c r="M632" s="212"/>
      <c r="N632" s="212"/>
      <c r="O632" s="212"/>
      <c r="P632" s="212"/>
      <c r="Q632" s="212"/>
      <c r="R632" s="215"/>
      <c r="T632" s="217"/>
      <c r="U632" s="212"/>
      <c r="V632" s="212"/>
      <c r="W632" s="212"/>
      <c r="X632" s="212"/>
      <c r="Y632" s="212"/>
      <c r="Z632" s="212"/>
      <c r="AA632" s="218"/>
      <c r="AT632" s="219" t="s">
        <v>168</v>
      </c>
      <c r="AU632" s="219" t="s">
        <v>114</v>
      </c>
      <c r="AV632" s="216" t="s">
        <v>83</v>
      </c>
      <c r="AW632" s="216" t="s">
        <v>33</v>
      </c>
      <c r="AX632" s="216" t="s">
        <v>75</v>
      </c>
      <c r="AY632" s="219" t="s">
        <v>160</v>
      </c>
    </row>
    <row r="633" spans="2:51" s="225" customFormat="1" ht="20.5" customHeight="1">
      <c r="B633" s="220"/>
      <c r="C633" s="395"/>
      <c r="D633" s="395"/>
      <c r="E633" s="396" t="s">
        <v>5</v>
      </c>
      <c r="F633" s="397" t="s">
        <v>1640</v>
      </c>
      <c r="G633" s="398"/>
      <c r="H633" s="398"/>
      <c r="I633" s="398"/>
      <c r="J633" s="395"/>
      <c r="K633" s="399">
        <v>7.85</v>
      </c>
      <c r="L633" s="221"/>
      <c r="M633" s="221"/>
      <c r="N633" s="221"/>
      <c r="O633" s="221"/>
      <c r="P633" s="221"/>
      <c r="Q633" s="221"/>
      <c r="R633" s="224"/>
      <c r="T633" s="226"/>
      <c r="U633" s="221"/>
      <c r="V633" s="221"/>
      <c r="W633" s="221"/>
      <c r="X633" s="221"/>
      <c r="Y633" s="221"/>
      <c r="Z633" s="221"/>
      <c r="AA633" s="227"/>
      <c r="AT633" s="228" t="s">
        <v>168</v>
      </c>
      <c r="AU633" s="228" t="s">
        <v>114</v>
      </c>
      <c r="AV633" s="225" t="s">
        <v>114</v>
      </c>
      <c r="AW633" s="225" t="s">
        <v>33</v>
      </c>
      <c r="AX633" s="225" t="s">
        <v>75</v>
      </c>
      <c r="AY633" s="228" t="s">
        <v>160</v>
      </c>
    </row>
    <row r="634" spans="2:51" s="216" customFormat="1" ht="20.5" customHeight="1">
      <c r="B634" s="211"/>
      <c r="C634" s="388"/>
      <c r="D634" s="388"/>
      <c r="E634" s="389" t="s">
        <v>5</v>
      </c>
      <c r="F634" s="393" t="s">
        <v>1498</v>
      </c>
      <c r="G634" s="394"/>
      <c r="H634" s="394"/>
      <c r="I634" s="394"/>
      <c r="J634" s="388"/>
      <c r="K634" s="392" t="s">
        <v>5</v>
      </c>
      <c r="L634" s="212"/>
      <c r="M634" s="212"/>
      <c r="N634" s="212"/>
      <c r="O634" s="212"/>
      <c r="P634" s="212"/>
      <c r="Q634" s="212"/>
      <c r="R634" s="215"/>
      <c r="T634" s="217"/>
      <c r="U634" s="212"/>
      <c r="V634" s="212"/>
      <c r="W634" s="212"/>
      <c r="X634" s="212"/>
      <c r="Y634" s="212"/>
      <c r="Z634" s="212"/>
      <c r="AA634" s="218"/>
      <c r="AT634" s="219" t="s">
        <v>168</v>
      </c>
      <c r="AU634" s="219" t="s">
        <v>114</v>
      </c>
      <c r="AV634" s="216" t="s">
        <v>83</v>
      </c>
      <c r="AW634" s="216" t="s">
        <v>33</v>
      </c>
      <c r="AX634" s="216" t="s">
        <v>75</v>
      </c>
      <c r="AY634" s="219" t="s">
        <v>160</v>
      </c>
    </row>
    <row r="635" spans="2:51" s="225" customFormat="1" ht="20.5" customHeight="1">
      <c r="B635" s="220"/>
      <c r="C635" s="395"/>
      <c r="D635" s="395"/>
      <c r="E635" s="396" t="s">
        <v>5</v>
      </c>
      <c r="F635" s="397" t="s">
        <v>1640</v>
      </c>
      <c r="G635" s="398"/>
      <c r="H635" s="398"/>
      <c r="I635" s="398"/>
      <c r="J635" s="395"/>
      <c r="K635" s="399">
        <v>7.85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16" customFormat="1" ht="20.5" customHeight="1">
      <c r="B636" s="211"/>
      <c r="C636" s="388"/>
      <c r="D636" s="388"/>
      <c r="E636" s="389" t="s">
        <v>5</v>
      </c>
      <c r="F636" s="393" t="s">
        <v>1499</v>
      </c>
      <c r="G636" s="394"/>
      <c r="H636" s="394"/>
      <c r="I636" s="394"/>
      <c r="J636" s="388"/>
      <c r="K636" s="392" t="s">
        <v>5</v>
      </c>
      <c r="L636" s="212"/>
      <c r="M636" s="212"/>
      <c r="N636" s="212"/>
      <c r="O636" s="212"/>
      <c r="P636" s="212"/>
      <c r="Q636" s="212"/>
      <c r="R636" s="215"/>
      <c r="T636" s="217"/>
      <c r="U636" s="212"/>
      <c r="V636" s="212"/>
      <c r="W636" s="212"/>
      <c r="X636" s="212"/>
      <c r="Y636" s="212"/>
      <c r="Z636" s="212"/>
      <c r="AA636" s="218"/>
      <c r="AT636" s="219" t="s">
        <v>168</v>
      </c>
      <c r="AU636" s="219" t="s">
        <v>114</v>
      </c>
      <c r="AV636" s="216" t="s">
        <v>83</v>
      </c>
      <c r="AW636" s="216" t="s">
        <v>33</v>
      </c>
      <c r="AX636" s="216" t="s">
        <v>75</v>
      </c>
      <c r="AY636" s="219" t="s">
        <v>160</v>
      </c>
    </row>
    <row r="637" spans="2:51" s="225" customFormat="1" ht="20.5" customHeight="1">
      <c r="B637" s="220"/>
      <c r="C637" s="395"/>
      <c r="D637" s="395"/>
      <c r="E637" s="396" t="s">
        <v>5</v>
      </c>
      <c r="F637" s="397" t="s">
        <v>1640</v>
      </c>
      <c r="G637" s="398"/>
      <c r="H637" s="398"/>
      <c r="I637" s="398"/>
      <c r="J637" s="395"/>
      <c r="K637" s="399">
        <v>7.85</v>
      </c>
      <c r="L637" s="221"/>
      <c r="M637" s="221"/>
      <c r="N637" s="221"/>
      <c r="O637" s="221"/>
      <c r="P637" s="221"/>
      <c r="Q637" s="221"/>
      <c r="R637" s="224"/>
      <c r="T637" s="226"/>
      <c r="U637" s="221"/>
      <c r="V637" s="221"/>
      <c r="W637" s="221"/>
      <c r="X637" s="221"/>
      <c r="Y637" s="221"/>
      <c r="Z637" s="221"/>
      <c r="AA637" s="227"/>
      <c r="AT637" s="228" t="s">
        <v>168</v>
      </c>
      <c r="AU637" s="228" t="s">
        <v>114</v>
      </c>
      <c r="AV637" s="225" t="s">
        <v>114</v>
      </c>
      <c r="AW637" s="225" t="s">
        <v>33</v>
      </c>
      <c r="AX637" s="225" t="s">
        <v>75</v>
      </c>
      <c r="AY637" s="228" t="s">
        <v>160</v>
      </c>
    </row>
    <row r="638" spans="2:51" s="243" customFormat="1" ht="20.5" customHeight="1">
      <c r="B638" s="238"/>
      <c r="C638" s="405"/>
      <c r="D638" s="405"/>
      <c r="E638" s="406" t="s">
        <v>5</v>
      </c>
      <c r="F638" s="407" t="s">
        <v>197</v>
      </c>
      <c r="G638" s="408"/>
      <c r="H638" s="408"/>
      <c r="I638" s="408"/>
      <c r="J638" s="405"/>
      <c r="K638" s="409">
        <v>115.1</v>
      </c>
      <c r="L638" s="239"/>
      <c r="M638" s="239"/>
      <c r="N638" s="239"/>
      <c r="O638" s="239"/>
      <c r="P638" s="239"/>
      <c r="Q638" s="239"/>
      <c r="R638" s="242"/>
      <c r="T638" s="244"/>
      <c r="U638" s="239"/>
      <c r="V638" s="239"/>
      <c r="W638" s="239"/>
      <c r="X638" s="239"/>
      <c r="Y638" s="239"/>
      <c r="Z638" s="239"/>
      <c r="AA638" s="245"/>
      <c r="AT638" s="246" t="s">
        <v>168</v>
      </c>
      <c r="AU638" s="246" t="s">
        <v>114</v>
      </c>
      <c r="AV638" s="243" t="s">
        <v>175</v>
      </c>
      <c r="AW638" s="243" t="s">
        <v>33</v>
      </c>
      <c r="AX638" s="243" t="s">
        <v>75</v>
      </c>
      <c r="AY638" s="246" t="s">
        <v>160</v>
      </c>
    </row>
    <row r="639" spans="2:51" s="216" customFormat="1" ht="20.5" customHeight="1">
      <c r="B639" s="211"/>
      <c r="C639" s="388"/>
      <c r="D639" s="388"/>
      <c r="E639" s="389" t="s">
        <v>5</v>
      </c>
      <c r="F639" s="393" t="s">
        <v>1500</v>
      </c>
      <c r="G639" s="394"/>
      <c r="H639" s="394"/>
      <c r="I639" s="394"/>
      <c r="J639" s="388"/>
      <c r="K639" s="392" t="s">
        <v>5</v>
      </c>
      <c r="L639" s="212"/>
      <c r="M639" s="212"/>
      <c r="N639" s="212"/>
      <c r="O639" s="212"/>
      <c r="P639" s="212"/>
      <c r="Q639" s="212"/>
      <c r="R639" s="215"/>
      <c r="T639" s="217"/>
      <c r="U639" s="212"/>
      <c r="V639" s="212"/>
      <c r="W639" s="212"/>
      <c r="X639" s="212"/>
      <c r="Y639" s="212"/>
      <c r="Z639" s="212"/>
      <c r="AA639" s="218"/>
      <c r="AT639" s="219" t="s">
        <v>168</v>
      </c>
      <c r="AU639" s="219" t="s">
        <v>114</v>
      </c>
      <c r="AV639" s="216" t="s">
        <v>83</v>
      </c>
      <c r="AW639" s="216" t="s">
        <v>33</v>
      </c>
      <c r="AX639" s="216" t="s">
        <v>75</v>
      </c>
      <c r="AY639" s="219" t="s">
        <v>160</v>
      </c>
    </row>
    <row r="640" spans="2:51" s="225" customFormat="1" ht="20.5" customHeight="1">
      <c r="B640" s="220"/>
      <c r="C640" s="395"/>
      <c r="D640" s="395"/>
      <c r="E640" s="396" t="s">
        <v>5</v>
      </c>
      <c r="F640" s="397" t="s">
        <v>1652</v>
      </c>
      <c r="G640" s="398"/>
      <c r="H640" s="398"/>
      <c r="I640" s="398"/>
      <c r="J640" s="395"/>
      <c r="K640" s="399">
        <v>8.3</v>
      </c>
      <c r="L640" s="221"/>
      <c r="M640" s="221"/>
      <c r="N640" s="221"/>
      <c r="O640" s="221"/>
      <c r="P640" s="221"/>
      <c r="Q640" s="221"/>
      <c r="R640" s="224"/>
      <c r="T640" s="226"/>
      <c r="U640" s="221"/>
      <c r="V640" s="221"/>
      <c r="W640" s="221"/>
      <c r="X640" s="221"/>
      <c r="Y640" s="221"/>
      <c r="Z640" s="221"/>
      <c r="AA640" s="227"/>
      <c r="AT640" s="228" t="s">
        <v>168</v>
      </c>
      <c r="AU640" s="228" t="s">
        <v>114</v>
      </c>
      <c r="AV640" s="225" t="s">
        <v>114</v>
      </c>
      <c r="AW640" s="225" t="s">
        <v>33</v>
      </c>
      <c r="AX640" s="225" t="s">
        <v>75</v>
      </c>
      <c r="AY640" s="228" t="s">
        <v>160</v>
      </c>
    </row>
    <row r="641" spans="2:51" s="243" customFormat="1" ht="20.5" customHeight="1">
      <c r="B641" s="238"/>
      <c r="C641" s="405"/>
      <c r="D641" s="405"/>
      <c r="E641" s="406" t="s">
        <v>5</v>
      </c>
      <c r="F641" s="407" t="s">
        <v>197</v>
      </c>
      <c r="G641" s="408"/>
      <c r="H641" s="408"/>
      <c r="I641" s="408"/>
      <c r="J641" s="405"/>
      <c r="K641" s="409">
        <v>8.3</v>
      </c>
      <c r="L641" s="239"/>
      <c r="M641" s="239"/>
      <c r="N641" s="239"/>
      <c r="O641" s="239"/>
      <c r="P641" s="239"/>
      <c r="Q641" s="239"/>
      <c r="R641" s="242"/>
      <c r="T641" s="244"/>
      <c r="U641" s="239"/>
      <c r="V641" s="239"/>
      <c r="W641" s="239"/>
      <c r="X641" s="239"/>
      <c r="Y641" s="239"/>
      <c r="Z641" s="239"/>
      <c r="AA641" s="245"/>
      <c r="AT641" s="246" t="s">
        <v>168</v>
      </c>
      <c r="AU641" s="246" t="s">
        <v>114</v>
      </c>
      <c r="AV641" s="243" t="s">
        <v>175</v>
      </c>
      <c r="AW641" s="243" t="s">
        <v>33</v>
      </c>
      <c r="AX641" s="243" t="s">
        <v>75</v>
      </c>
      <c r="AY641" s="246" t="s">
        <v>160</v>
      </c>
    </row>
    <row r="642" spans="2:51" s="216" customFormat="1" ht="20.5" customHeight="1">
      <c r="B642" s="211"/>
      <c r="C642" s="388"/>
      <c r="D642" s="388"/>
      <c r="E642" s="389" t="s">
        <v>5</v>
      </c>
      <c r="F642" s="393" t="s">
        <v>1648</v>
      </c>
      <c r="G642" s="394"/>
      <c r="H642" s="394"/>
      <c r="I642" s="394"/>
      <c r="J642" s="388"/>
      <c r="K642" s="392" t="s">
        <v>5</v>
      </c>
      <c r="L642" s="212"/>
      <c r="M642" s="212"/>
      <c r="N642" s="212"/>
      <c r="O642" s="212"/>
      <c r="P642" s="212"/>
      <c r="Q642" s="212"/>
      <c r="R642" s="215"/>
      <c r="T642" s="217"/>
      <c r="U642" s="212"/>
      <c r="V642" s="212"/>
      <c r="W642" s="212"/>
      <c r="X642" s="212"/>
      <c r="Y642" s="212"/>
      <c r="Z642" s="212"/>
      <c r="AA642" s="218"/>
      <c r="AT642" s="219" t="s">
        <v>168</v>
      </c>
      <c r="AU642" s="219" t="s">
        <v>114</v>
      </c>
      <c r="AV642" s="216" t="s">
        <v>83</v>
      </c>
      <c r="AW642" s="216" t="s">
        <v>33</v>
      </c>
      <c r="AX642" s="216" t="s">
        <v>75</v>
      </c>
      <c r="AY642" s="219" t="s">
        <v>160</v>
      </c>
    </row>
    <row r="643" spans="2:51" s="225" customFormat="1" ht="20.5" customHeight="1">
      <c r="B643" s="220"/>
      <c r="C643" s="395"/>
      <c r="D643" s="395"/>
      <c r="E643" s="396" t="s">
        <v>5</v>
      </c>
      <c r="F643" s="397" t="s">
        <v>1649</v>
      </c>
      <c r="G643" s="398"/>
      <c r="H643" s="398"/>
      <c r="I643" s="398"/>
      <c r="J643" s="395"/>
      <c r="K643" s="399">
        <v>163</v>
      </c>
      <c r="L643" s="221"/>
      <c r="M643" s="221"/>
      <c r="N643" s="221"/>
      <c r="O643" s="221"/>
      <c r="P643" s="221"/>
      <c r="Q643" s="221"/>
      <c r="R643" s="224"/>
      <c r="T643" s="226"/>
      <c r="U643" s="221"/>
      <c r="V643" s="221"/>
      <c r="W643" s="221"/>
      <c r="X643" s="221"/>
      <c r="Y643" s="221"/>
      <c r="Z643" s="221"/>
      <c r="AA643" s="227"/>
      <c r="AT643" s="228" t="s">
        <v>168</v>
      </c>
      <c r="AU643" s="228" t="s">
        <v>114</v>
      </c>
      <c r="AV643" s="225" t="s">
        <v>114</v>
      </c>
      <c r="AW643" s="225" t="s">
        <v>33</v>
      </c>
      <c r="AX643" s="225" t="s">
        <v>75</v>
      </c>
      <c r="AY643" s="228" t="s">
        <v>160</v>
      </c>
    </row>
    <row r="644" spans="2:51" s="216" customFormat="1" ht="20.5" customHeight="1">
      <c r="B644" s="211"/>
      <c r="C644" s="388"/>
      <c r="D644" s="388"/>
      <c r="E644" s="389" t="s">
        <v>5</v>
      </c>
      <c r="F644" s="393" t="s">
        <v>1650</v>
      </c>
      <c r="G644" s="394"/>
      <c r="H644" s="394"/>
      <c r="I644" s="394"/>
      <c r="J644" s="388"/>
      <c r="K644" s="392" t="s">
        <v>5</v>
      </c>
      <c r="L644" s="212"/>
      <c r="M644" s="212"/>
      <c r="N644" s="212"/>
      <c r="O644" s="212"/>
      <c r="P644" s="212"/>
      <c r="Q644" s="212"/>
      <c r="R644" s="215"/>
      <c r="T644" s="217"/>
      <c r="U644" s="212"/>
      <c r="V644" s="212"/>
      <c r="W644" s="212"/>
      <c r="X644" s="212"/>
      <c r="Y644" s="212"/>
      <c r="Z644" s="212"/>
      <c r="AA644" s="218"/>
      <c r="AT644" s="219" t="s">
        <v>168</v>
      </c>
      <c r="AU644" s="219" t="s">
        <v>114</v>
      </c>
      <c r="AV644" s="216" t="s">
        <v>83</v>
      </c>
      <c r="AW644" s="216" t="s">
        <v>33</v>
      </c>
      <c r="AX644" s="216" t="s">
        <v>75</v>
      </c>
      <c r="AY644" s="219" t="s">
        <v>160</v>
      </c>
    </row>
    <row r="645" spans="2:51" s="225" customFormat="1" ht="20.5" customHeight="1">
      <c r="B645" s="220"/>
      <c r="C645" s="395"/>
      <c r="D645" s="395"/>
      <c r="E645" s="396" t="s">
        <v>5</v>
      </c>
      <c r="F645" s="397" t="s">
        <v>441</v>
      </c>
      <c r="G645" s="398"/>
      <c r="H645" s="398"/>
      <c r="I645" s="398"/>
      <c r="J645" s="395"/>
      <c r="K645" s="399">
        <v>52</v>
      </c>
      <c r="L645" s="221"/>
      <c r="M645" s="221"/>
      <c r="N645" s="221"/>
      <c r="O645" s="221"/>
      <c r="P645" s="221"/>
      <c r="Q645" s="221"/>
      <c r="R645" s="224"/>
      <c r="T645" s="226"/>
      <c r="U645" s="221"/>
      <c r="V645" s="221"/>
      <c r="W645" s="221"/>
      <c r="X645" s="221"/>
      <c r="Y645" s="221"/>
      <c r="Z645" s="221"/>
      <c r="AA645" s="227"/>
      <c r="AT645" s="228" t="s">
        <v>168</v>
      </c>
      <c r="AU645" s="228" t="s">
        <v>114</v>
      </c>
      <c r="AV645" s="225" t="s">
        <v>114</v>
      </c>
      <c r="AW645" s="225" t="s">
        <v>33</v>
      </c>
      <c r="AX645" s="225" t="s">
        <v>75</v>
      </c>
      <c r="AY645" s="228" t="s">
        <v>160</v>
      </c>
    </row>
    <row r="646" spans="2:51" s="216" customFormat="1" ht="20.5" customHeight="1">
      <c r="B646" s="211"/>
      <c r="C646" s="388"/>
      <c r="D646" s="388"/>
      <c r="E646" s="389" t="s">
        <v>5</v>
      </c>
      <c r="F646" s="393" t="s">
        <v>1651</v>
      </c>
      <c r="G646" s="394"/>
      <c r="H646" s="394"/>
      <c r="I646" s="394"/>
      <c r="J646" s="388"/>
      <c r="K646" s="392" t="s">
        <v>5</v>
      </c>
      <c r="L646" s="212"/>
      <c r="M646" s="212"/>
      <c r="N646" s="212"/>
      <c r="O646" s="212"/>
      <c r="P646" s="212"/>
      <c r="Q646" s="212"/>
      <c r="R646" s="215"/>
      <c r="T646" s="217"/>
      <c r="U646" s="212"/>
      <c r="V646" s="212"/>
      <c r="W646" s="212"/>
      <c r="X646" s="212"/>
      <c r="Y646" s="212"/>
      <c r="Z646" s="212"/>
      <c r="AA646" s="218"/>
      <c r="AT646" s="219" t="s">
        <v>168</v>
      </c>
      <c r="AU646" s="219" t="s">
        <v>114</v>
      </c>
      <c r="AV646" s="216" t="s">
        <v>83</v>
      </c>
      <c r="AW646" s="216" t="s">
        <v>33</v>
      </c>
      <c r="AX646" s="216" t="s">
        <v>75</v>
      </c>
      <c r="AY646" s="219" t="s">
        <v>160</v>
      </c>
    </row>
    <row r="647" spans="2:51" s="225" customFormat="1" ht="20.5" customHeight="1">
      <c r="B647" s="220"/>
      <c r="C647" s="395"/>
      <c r="D647" s="395"/>
      <c r="E647" s="396" t="s">
        <v>5</v>
      </c>
      <c r="F647" s="397" t="s">
        <v>502</v>
      </c>
      <c r="G647" s="398"/>
      <c r="H647" s="398"/>
      <c r="I647" s="398"/>
      <c r="J647" s="395"/>
      <c r="K647" s="399">
        <v>63</v>
      </c>
      <c r="L647" s="221"/>
      <c r="M647" s="221"/>
      <c r="N647" s="221"/>
      <c r="O647" s="221"/>
      <c r="P647" s="221"/>
      <c r="Q647" s="221"/>
      <c r="R647" s="224"/>
      <c r="T647" s="226"/>
      <c r="U647" s="221"/>
      <c r="V647" s="221"/>
      <c r="W647" s="221"/>
      <c r="X647" s="221"/>
      <c r="Y647" s="221"/>
      <c r="Z647" s="221"/>
      <c r="AA647" s="227"/>
      <c r="AT647" s="228" t="s">
        <v>168</v>
      </c>
      <c r="AU647" s="228" t="s">
        <v>114</v>
      </c>
      <c r="AV647" s="225" t="s">
        <v>114</v>
      </c>
      <c r="AW647" s="225" t="s">
        <v>33</v>
      </c>
      <c r="AX647" s="225" t="s">
        <v>75</v>
      </c>
      <c r="AY647" s="228" t="s">
        <v>160</v>
      </c>
    </row>
    <row r="648" spans="2:51" s="243" customFormat="1" ht="20.5" customHeight="1">
      <c r="B648" s="238"/>
      <c r="C648" s="405"/>
      <c r="D648" s="405"/>
      <c r="E648" s="406" t="s">
        <v>5</v>
      </c>
      <c r="F648" s="407" t="s">
        <v>197</v>
      </c>
      <c r="G648" s="408"/>
      <c r="H648" s="408"/>
      <c r="I648" s="408"/>
      <c r="J648" s="405"/>
      <c r="K648" s="409">
        <v>278</v>
      </c>
      <c r="L648" s="239"/>
      <c r="M648" s="239"/>
      <c r="N648" s="239"/>
      <c r="O648" s="239"/>
      <c r="P648" s="239"/>
      <c r="Q648" s="239"/>
      <c r="R648" s="242"/>
      <c r="T648" s="244"/>
      <c r="U648" s="239"/>
      <c r="V648" s="239"/>
      <c r="W648" s="239"/>
      <c r="X648" s="239"/>
      <c r="Y648" s="239"/>
      <c r="Z648" s="239"/>
      <c r="AA648" s="245"/>
      <c r="AT648" s="246" t="s">
        <v>168</v>
      </c>
      <c r="AU648" s="246" t="s">
        <v>114</v>
      </c>
      <c r="AV648" s="243" t="s">
        <v>175</v>
      </c>
      <c r="AW648" s="243" t="s">
        <v>33</v>
      </c>
      <c r="AX648" s="243" t="s">
        <v>75</v>
      </c>
      <c r="AY648" s="246" t="s">
        <v>160</v>
      </c>
    </row>
    <row r="649" spans="2:51" s="216" customFormat="1" ht="20.5" customHeight="1">
      <c r="B649" s="211"/>
      <c r="C649" s="388"/>
      <c r="D649" s="388"/>
      <c r="E649" s="389" t="s">
        <v>5</v>
      </c>
      <c r="F649" s="393" t="s">
        <v>1500</v>
      </c>
      <c r="G649" s="394"/>
      <c r="H649" s="394"/>
      <c r="I649" s="394"/>
      <c r="J649" s="388"/>
      <c r="K649" s="392" t="s">
        <v>5</v>
      </c>
      <c r="L649" s="212"/>
      <c r="M649" s="212"/>
      <c r="N649" s="212"/>
      <c r="O649" s="212"/>
      <c r="P649" s="212"/>
      <c r="Q649" s="212"/>
      <c r="R649" s="215"/>
      <c r="T649" s="217"/>
      <c r="U649" s="212"/>
      <c r="V649" s="212"/>
      <c r="W649" s="212"/>
      <c r="X649" s="212"/>
      <c r="Y649" s="212"/>
      <c r="Z649" s="212"/>
      <c r="AA649" s="218"/>
      <c r="AT649" s="219" t="s">
        <v>168</v>
      </c>
      <c r="AU649" s="219" t="s">
        <v>114</v>
      </c>
      <c r="AV649" s="216" t="s">
        <v>83</v>
      </c>
      <c r="AW649" s="216" t="s">
        <v>33</v>
      </c>
      <c r="AX649" s="216" t="s">
        <v>75</v>
      </c>
      <c r="AY649" s="219" t="s">
        <v>160</v>
      </c>
    </row>
    <row r="650" spans="2:51" s="225" customFormat="1" ht="20.5" customHeight="1">
      <c r="B650" s="220"/>
      <c r="C650" s="395"/>
      <c r="D650" s="395"/>
      <c r="E650" s="396" t="s">
        <v>5</v>
      </c>
      <c r="F650" s="397" t="s">
        <v>1652</v>
      </c>
      <c r="G650" s="398"/>
      <c r="H650" s="398"/>
      <c r="I650" s="398"/>
      <c r="J650" s="395"/>
      <c r="K650" s="399">
        <v>8.3</v>
      </c>
      <c r="L650" s="221"/>
      <c r="M650" s="221"/>
      <c r="N650" s="221"/>
      <c r="O650" s="221"/>
      <c r="P650" s="221"/>
      <c r="Q650" s="221"/>
      <c r="R650" s="224"/>
      <c r="T650" s="226"/>
      <c r="U650" s="221"/>
      <c r="V650" s="221"/>
      <c r="W650" s="221"/>
      <c r="X650" s="221"/>
      <c r="Y650" s="221"/>
      <c r="Z650" s="221"/>
      <c r="AA650" s="227"/>
      <c r="AT650" s="228" t="s">
        <v>168</v>
      </c>
      <c r="AU650" s="228" t="s">
        <v>114</v>
      </c>
      <c r="AV650" s="225" t="s">
        <v>114</v>
      </c>
      <c r="AW650" s="225" t="s">
        <v>33</v>
      </c>
      <c r="AX650" s="225" t="s">
        <v>75</v>
      </c>
      <c r="AY650" s="228" t="s">
        <v>160</v>
      </c>
    </row>
    <row r="651" spans="2:51" s="243" customFormat="1" ht="20.5" customHeight="1">
      <c r="B651" s="238"/>
      <c r="C651" s="405"/>
      <c r="D651" s="405"/>
      <c r="E651" s="406" t="s">
        <v>5</v>
      </c>
      <c r="F651" s="407" t="s">
        <v>197</v>
      </c>
      <c r="G651" s="408"/>
      <c r="H651" s="408"/>
      <c r="I651" s="408"/>
      <c r="J651" s="405"/>
      <c r="K651" s="409">
        <v>8.3</v>
      </c>
      <c r="L651" s="239"/>
      <c r="M651" s="239"/>
      <c r="N651" s="239"/>
      <c r="O651" s="239"/>
      <c r="P651" s="239"/>
      <c r="Q651" s="239"/>
      <c r="R651" s="242"/>
      <c r="T651" s="244"/>
      <c r="U651" s="239"/>
      <c r="V651" s="239"/>
      <c r="W651" s="239"/>
      <c r="X651" s="239"/>
      <c r="Y651" s="239"/>
      <c r="Z651" s="239"/>
      <c r="AA651" s="245"/>
      <c r="AT651" s="246" t="s">
        <v>168</v>
      </c>
      <c r="AU651" s="246" t="s">
        <v>114</v>
      </c>
      <c r="AV651" s="243" t="s">
        <v>175</v>
      </c>
      <c r="AW651" s="243" t="s">
        <v>33</v>
      </c>
      <c r="AX651" s="243" t="s">
        <v>75</v>
      </c>
      <c r="AY651" s="246" t="s">
        <v>160</v>
      </c>
    </row>
    <row r="652" spans="2:51" s="234" customFormat="1" ht="20.5" customHeight="1">
      <c r="B652" s="229"/>
      <c r="C652" s="400"/>
      <c r="D652" s="400"/>
      <c r="E652" s="401" t="s">
        <v>5</v>
      </c>
      <c r="F652" s="402" t="s">
        <v>170</v>
      </c>
      <c r="G652" s="403"/>
      <c r="H652" s="403"/>
      <c r="I652" s="403"/>
      <c r="J652" s="400"/>
      <c r="K652" s="404">
        <v>409.7</v>
      </c>
      <c r="L652" s="230"/>
      <c r="M652" s="230"/>
      <c r="N652" s="230"/>
      <c r="O652" s="230"/>
      <c r="P652" s="230"/>
      <c r="Q652" s="230"/>
      <c r="R652" s="233"/>
      <c r="T652" s="235"/>
      <c r="U652" s="230"/>
      <c r="V652" s="230"/>
      <c r="W652" s="230"/>
      <c r="X652" s="230"/>
      <c r="Y652" s="230"/>
      <c r="Z652" s="230"/>
      <c r="AA652" s="236"/>
      <c r="AT652" s="237" t="s">
        <v>168</v>
      </c>
      <c r="AU652" s="237" t="s">
        <v>114</v>
      </c>
      <c r="AV652" s="234" t="s">
        <v>165</v>
      </c>
      <c r="AW652" s="234" t="s">
        <v>33</v>
      </c>
      <c r="AX652" s="234" t="s">
        <v>83</v>
      </c>
      <c r="AY652" s="237" t="s">
        <v>160</v>
      </c>
    </row>
    <row r="653" spans="2:65" s="126" customFormat="1" ht="28.95" customHeight="1">
      <c r="B653" s="127"/>
      <c r="C653" s="383" t="s">
        <v>405</v>
      </c>
      <c r="D653" s="383" t="s">
        <v>161</v>
      </c>
      <c r="E653" s="384" t="s">
        <v>1683</v>
      </c>
      <c r="F653" s="385" t="s">
        <v>1684</v>
      </c>
      <c r="G653" s="385"/>
      <c r="H653" s="385"/>
      <c r="I653" s="385"/>
      <c r="J653" s="386" t="s">
        <v>178</v>
      </c>
      <c r="K653" s="387">
        <v>286.3</v>
      </c>
      <c r="L653" s="317">
        <v>0</v>
      </c>
      <c r="M653" s="317"/>
      <c r="N653" s="318">
        <f>ROUND(L653*K653,2)</f>
        <v>0</v>
      </c>
      <c r="O653" s="318"/>
      <c r="P653" s="318"/>
      <c r="Q653" s="318"/>
      <c r="R653" s="130"/>
      <c r="T653" s="207" t="s">
        <v>5</v>
      </c>
      <c r="U653" s="208" t="s">
        <v>40</v>
      </c>
      <c r="V653" s="128"/>
      <c r="W653" s="209">
        <f>V653*K653</f>
        <v>0</v>
      </c>
      <c r="X653" s="209">
        <v>0</v>
      </c>
      <c r="Y653" s="209">
        <f>X653*K653</f>
        <v>0</v>
      </c>
      <c r="Z653" s="209">
        <v>0</v>
      </c>
      <c r="AA653" s="210">
        <f>Z653*K653</f>
        <v>0</v>
      </c>
      <c r="AR653" s="117" t="s">
        <v>165</v>
      </c>
      <c r="AT653" s="117" t="s">
        <v>161</v>
      </c>
      <c r="AU653" s="117" t="s">
        <v>114</v>
      </c>
      <c r="AY653" s="117" t="s">
        <v>160</v>
      </c>
      <c r="BE653" s="174">
        <f>IF(U653="základní",N653,0)</f>
        <v>0</v>
      </c>
      <c r="BF653" s="174">
        <f>IF(U653="snížená",N653,0)</f>
        <v>0</v>
      </c>
      <c r="BG653" s="174">
        <f>IF(U653="zákl. přenesená",N653,0)</f>
        <v>0</v>
      </c>
      <c r="BH653" s="174">
        <f>IF(U653="sníž. přenesená",N653,0)</f>
        <v>0</v>
      </c>
      <c r="BI653" s="174">
        <f>IF(U653="nulová",N653,0)</f>
        <v>0</v>
      </c>
      <c r="BJ653" s="117" t="s">
        <v>83</v>
      </c>
      <c r="BK653" s="174">
        <f>ROUND(L653*K653,2)</f>
        <v>0</v>
      </c>
      <c r="BL653" s="117" t="s">
        <v>165</v>
      </c>
      <c r="BM653" s="117" t="s">
        <v>1685</v>
      </c>
    </row>
    <row r="654" spans="2:65" s="126" customFormat="1" ht="28.95" customHeight="1">
      <c r="B654" s="127"/>
      <c r="C654" s="383" t="s">
        <v>409</v>
      </c>
      <c r="D654" s="383" t="s">
        <v>161</v>
      </c>
      <c r="E654" s="384" t="s">
        <v>982</v>
      </c>
      <c r="F654" s="385" t="s">
        <v>1686</v>
      </c>
      <c r="G654" s="385"/>
      <c r="H654" s="385"/>
      <c r="I654" s="385"/>
      <c r="J654" s="386" t="s">
        <v>363</v>
      </c>
      <c r="K654" s="387">
        <v>20</v>
      </c>
      <c r="L654" s="317">
        <v>0</v>
      </c>
      <c r="M654" s="317"/>
      <c r="N654" s="318">
        <f>ROUND(L654*K654,2)</f>
        <v>0</v>
      </c>
      <c r="O654" s="318"/>
      <c r="P654" s="318"/>
      <c r="Q654" s="318"/>
      <c r="R654" s="130"/>
      <c r="T654" s="207" t="s">
        <v>5</v>
      </c>
      <c r="U654" s="208" t="s">
        <v>40</v>
      </c>
      <c r="V654" s="128"/>
      <c r="W654" s="209">
        <f>V654*K654</f>
        <v>0</v>
      </c>
      <c r="X654" s="209">
        <v>0.46009</v>
      </c>
      <c r="Y654" s="209">
        <f>X654*K654</f>
        <v>9.2018</v>
      </c>
      <c r="Z654" s="209">
        <v>0</v>
      </c>
      <c r="AA654" s="210">
        <f>Z654*K654</f>
        <v>0</v>
      </c>
      <c r="AR654" s="117" t="s">
        <v>165</v>
      </c>
      <c r="AT654" s="117" t="s">
        <v>161</v>
      </c>
      <c r="AU654" s="117" t="s">
        <v>114</v>
      </c>
      <c r="AY654" s="117" t="s">
        <v>160</v>
      </c>
      <c r="BE654" s="174">
        <f>IF(U654="základní",N654,0)</f>
        <v>0</v>
      </c>
      <c r="BF654" s="174">
        <f>IF(U654="snížená",N654,0)</f>
        <v>0</v>
      </c>
      <c r="BG654" s="174">
        <f>IF(U654="zákl. přenesená",N654,0)</f>
        <v>0</v>
      </c>
      <c r="BH654" s="174">
        <f>IF(U654="sníž. přenesená",N654,0)</f>
        <v>0</v>
      </c>
      <c r="BI654" s="174">
        <f>IF(U654="nulová",N654,0)</f>
        <v>0</v>
      </c>
      <c r="BJ654" s="117" t="s">
        <v>83</v>
      </c>
      <c r="BK654" s="174">
        <f>ROUND(L654*K654,2)</f>
        <v>0</v>
      </c>
      <c r="BL654" s="117" t="s">
        <v>165</v>
      </c>
      <c r="BM654" s="117" t="s">
        <v>1687</v>
      </c>
    </row>
    <row r="655" spans="2:51" s="225" customFormat="1" ht="20.5" customHeight="1">
      <c r="B655" s="220"/>
      <c r="C655" s="395"/>
      <c r="D655" s="395"/>
      <c r="E655" s="396" t="s">
        <v>5</v>
      </c>
      <c r="F655" s="410" t="s">
        <v>280</v>
      </c>
      <c r="G655" s="411"/>
      <c r="H655" s="411"/>
      <c r="I655" s="411"/>
      <c r="J655" s="395"/>
      <c r="K655" s="399">
        <v>20</v>
      </c>
      <c r="L655" s="221"/>
      <c r="M655" s="221"/>
      <c r="N655" s="221"/>
      <c r="O655" s="221"/>
      <c r="P655" s="221"/>
      <c r="Q655" s="221"/>
      <c r="R655" s="224"/>
      <c r="T655" s="226"/>
      <c r="U655" s="221"/>
      <c r="V655" s="221"/>
      <c r="W655" s="221"/>
      <c r="X655" s="221"/>
      <c r="Y655" s="221"/>
      <c r="Z655" s="221"/>
      <c r="AA655" s="227"/>
      <c r="AT655" s="228" t="s">
        <v>168</v>
      </c>
      <c r="AU655" s="228" t="s">
        <v>114</v>
      </c>
      <c r="AV655" s="225" t="s">
        <v>114</v>
      </c>
      <c r="AW655" s="225" t="s">
        <v>33</v>
      </c>
      <c r="AX655" s="225" t="s">
        <v>75</v>
      </c>
      <c r="AY655" s="228" t="s">
        <v>160</v>
      </c>
    </row>
    <row r="656" spans="2:51" s="234" customFormat="1" ht="20.5" customHeight="1">
      <c r="B656" s="229"/>
      <c r="C656" s="400"/>
      <c r="D656" s="400"/>
      <c r="E656" s="401" t="s">
        <v>5</v>
      </c>
      <c r="F656" s="402" t="s">
        <v>170</v>
      </c>
      <c r="G656" s="403"/>
      <c r="H656" s="403"/>
      <c r="I656" s="403"/>
      <c r="J656" s="400"/>
      <c r="K656" s="404">
        <v>20</v>
      </c>
      <c r="L656" s="230"/>
      <c r="M656" s="230"/>
      <c r="N656" s="230"/>
      <c r="O656" s="230"/>
      <c r="P656" s="230"/>
      <c r="Q656" s="230"/>
      <c r="R656" s="233"/>
      <c r="T656" s="235"/>
      <c r="U656" s="230"/>
      <c r="V656" s="230"/>
      <c r="W656" s="230"/>
      <c r="X656" s="230"/>
      <c r="Y656" s="230"/>
      <c r="Z656" s="230"/>
      <c r="AA656" s="236"/>
      <c r="AT656" s="237" t="s">
        <v>168</v>
      </c>
      <c r="AU656" s="237" t="s">
        <v>114</v>
      </c>
      <c r="AV656" s="234" t="s">
        <v>165</v>
      </c>
      <c r="AW656" s="234" t="s">
        <v>33</v>
      </c>
      <c r="AX656" s="234" t="s">
        <v>83</v>
      </c>
      <c r="AY656" s="237" t="s">
        <v>160</v>
      </c>
    </row>
    <row r="657" spans="2:65" s="126" customFormat="1" ht="40.15" customHeight="1">
      <c r="B657" s="127"/>
      <c r="C657" s="383" t="s">
        <v>415</v>
      </c>
      <c r="D657" s="383" t="s">
        <v>161</v>
      </c>
      <c r="E657" s="384" t="s">
        <v>1688</v>
      </c>
      <c r="F657" s="385" t="s">
        <v>1689</v>
      </c>
      <c r="G657" s="385"/>
      <c r="H657" s="385"/>
      <c r="I657" s="385"/>
      <c r="J657" s="386" t="s">
        <v>363</v>
      </c>
      <c r="K657" s="387">
        <v>18</v>
      </c>
      <c r="L657" s="317">
        <v>0</v>
      </c>
      <c r="M657" s="317"/>
      <c r="N657" s="318">
        <f>ROUND(L657*K657,2)</f>
        <v>0</v>
      </c>
      <c r="O657" s="318"/>
      <c r="P657" s="318"/>
      <c r="Q657" s="318"/>
      <c r="R657" s="130"/>
      <c r="T657" s="207" t="s">
        <v>5</v>
      </c>
      <c r="U657" s="208" t="s">
        <v>40</v>
      </c>
      <c r="V657" s="128"/>
      <c r="W657" s="209">
        <f>V657*K657</f>
        <v>0</v>
      </c>
      <c r="X657" s="209">
        <v>0.36191</v>
      </c>
      <c r="Y657" s="209">
        <f>X657*K657</f>
        <v>6.51438</v>
      </c>
      <c r="Z657" s="209">
        <v>0</v>
      </c>
      <c r="AA657" s="210">
        <f>Z657*K657</f>
        <v>0</v>
      </c>
      <c r="AR657" s="117" t="s">
        <v>165</v>
      </c>
      <c r="AT657" s="117" t="s">
        <v>161</v>
      </c>
      <c r="AU657" s="117" t="s">
        <v>114</v>
      </c>
      <c r="AY657" s="117" t="s">
        <v>160</v>
      </c>
      <c r="BE657" s="174">
        <f>IF(U657="základní",N657,0)</f>
        <v>0</v>
      </c>
      <c r="BF657" s="174">
        <f>IF(U657="snížená",N657,0)</f>
        <v>0</v>
      </c>
      <c r="BG657" s="174">
        <f>IF(U657="zákl. přenesená",N657,0)</f>
        <v>0</v>
      </c>
      <c r="BH657" s="174">
        <f>IF(U657="sníž. přenesená",N657,0)</f>
        <v>0</v>
      </c>
      <c r="BI657" s="174">
        <f>IF(U657="nulová",N657,0)</f>
        <v>0</v>
      </c>
      <c r="BJ657" s="117" t="s">
        <v>83</v>
      </c>
      <c r="BK657" s="174">
        <f>ROUND(L657*K657,2)</f>
        <v>0</v>
      </c>
      <c r="BL657" s="117" t="s">
        <v>165</v>
      </c>
      <c r="BM657" s="117" t="s">
        <v>1690</v>
      </c>
    </row>
    <row r="658" spans="2:51" s="225" customFormat="1" ht="20.5" customHeight="1">
      <c r="B658" s="220"/>
      <c r="C658" s="395"/>
      <c r="D658" s="395"/>
      <c r="E658" s="396" t="s">
        <v>5</v>
      </c>
      <c r="F658" s="410" t="s">
        <v>270</v>
      </c>
      <c r="G658" s="411"/>
      <c r="H658" s="411"/>
      <c r="I658" s="411"/>
      <c r="J658" s="395"/>
      <c r="K658" s="399">
        <v>18</v>
      </c>
      <c r="L658" s="221"/>
      <c r="M658" s="221"/>
      <c r="N658" s="221"/>
      <c r="O658" s="221"/>
      <c r="P658" s="221"/>
      <c r="Q658" s="221"/>
      <c r="R658" s="224"/>
      <c r="T658" s="226"/>
      <c r="U658" s="221"/>
      <c r="V658" s="221"/>
      <c r="W658" s="221"/>
      <c r="X658" s="221"/>
      <c r="Y658" s="221"/>
      <c r="Z658" s="221"/>
      <c r="AA658" s="227"/>
      <c r="AT658" s="228" t="s">
        <v>168</v>
      </c>
      <c r="AU658" s="228" t="s">
        <v>114</v>
      </c>
      <c r="AV658" s="225" t="s">
        <v>114</v>
      </c>
      <c r="AW658" s="225" t="s">
        <v>33</v>
      </c>
      <c r="AX658" s="225" t="s">
        <v>75</v>
      </c>
      <c r="AY658" s="228" t="s">
        <v>160</v>
      </c>
    </row>
    <row r="659" spans="2:51" s="234" customFormat="1" ht="20.5" customHeight="1">
      <c r="B659" s="229"/>
      <c r="C659" s="400"/>
      <c r="D659" s="400"/>
      <c r="E659" s="401" t="s">
        <v>5</v>
      </c>
      <c r="F659" s="402" t="s">
        <v>170</v>
      </c>
      <c r="G659" s="403"/>
      <c r="H659" s="403"/>
      <c r="I659" s="403"/>
      <c r="J659" s="400"/>
      <c r="K659" s="404">
        <v>18</v>
      </c>
      <c r="L659" s="230"/>
      <c r="M659" s="230"/>
      <c r="N659" s="230"/>
      <c r="O659" s="230"/>
      <c r="P659" s="230"/>
      <c r="Q659" s="230"/>
      <c r="R659" s="233"/>
      <c r="T659" s="235"/>
      <c r="U659" s="230"/>
      <c r="V659" s="230"/>
      <c r="W659" s="230"/>
      <c r="X659" s="230"/>
      <c r="Y659" s="230"/>
      <c r="Z659" s="230"/>
      <c r="AA659" s="236"/>
      <c r="AT659" s="237" t="s">
        <v>168</v>
      </c>
      <c r="AU659" s="237" t="s">
        <v>114</v>
      </c>
      <c r="AV659" s="234" t="s">
        <v>165</v>
      </c>
      <c r="AW659" s="234" t="s">
        <v>33</v>
      </c>
      <c r="AX659" s="234" t="s">
        <v>83</v>
      </c>
      <c r="AY659" s="237" t="s">
        <v>160</v>
      </c>
    </row>
    <row r="660" spans="2:65" s="126" customFormat="1" ht="28.95" customHeight="1">
      <c r="B660" s="127"/>
      <c r="C660" s="412" t="s">
        <v>421</v>
      </c>
      <c r="D660" s="412" t="s">
        <v>237</v>
      </c>
      <c r="E660" s="413" t="s">
        <v>1691</v>
      </c>
      <c r="F660" s="414" t="s">
        <v>1692</v>
      </c>
      <c r="G660" s="414"/>
      <c r="H660" s="414"/>
      <c r="I660" s="414"/>
      <c r="J660" s="415" t="s">
        <v>363</v>
      </c>
      <c r="K660" s="416">
        <v>18</v>
      </c>
      <c r="L660" s="323">
        <v>0</v>
      </c>
      <c r="M660" s="323"/>
      <c r="N660" s="324">
        <f>ROUND(L660*K660,2)</f>
        <v>0</v>
      </c>
      <c r="O660" s="318"/>
      <c r="P660" s="318"/>
      <c r="Q660" s="318"/>
      <c r="R660" s="130"/>
      <c r="T660" s="207" t="s">
        <v>5</v>
      </c>
      <c r="U660" s="208" t="s">
        <v>40</v>
      </c>
      <c r="V660" s="128"/>
      <c r="W660" s="209">
        <f>V660*K660</f>
        <v>0</v>
      </c>
      <c r="X660" s="209">
        <v>0.075</v>
      </c>
      <c r="Y660" s="209">
        <f>X660*K660</f>
        <v>1.3499999999999999</v>
      </c>
      <c r="Z660" s="209">
        <v>0</v>
      </c>
      <c r="AA660" s="210">
        <f>Z660*K660</f>
        <v>0</v>
      </c>
      <c r="AR660" s="117" t="s">
        <v>213</v>
      </c>
      <c r="AT660" s="117" t="s">
        <v>237</v>
      </c>
      <c r="AU660" s="117" t="s">
        <v>114</v>
      </c>
      <c r="AY660" s="117" t="s">
        <v>160</v>
      </c>
      <c r="BE660" s="174">
        <f>IF(U660="základní",N660,0)</f>
        <v>0</v>
      </c>
      <c r="BF660" s="174">
        <f>IF(U660="snížená",N660,0)</f>
        <v>0</v>
      </c>
      <c r="BG660" s="174">
        <f>IF(U660="zákl. přenesená",N660,0)</f>
        <v>0</v>
      </c>
      <c r="BH660" s="174">
        <f>IF(U660="sníž. přenesená",N660,0)</f>
        <v>0</v>
      </c>
      <c r="BI660" s="174">
        <f>IF(U660="nulová",N660,0)</f>
        <v>0</v>
      </c>
      <c r="BJ660" s="117" t="s">
        <v>83</v>
      </c>
      <c r="BK660" s="174">
        <f>ROUND(L660*K660,2)</f>
        <v>0</v>
      </c>
      <c r="BL660" s="117" t="s">
        <v>165</v>
      </c>
      <c r="BM660" s="117" t="s">
        <v>1693</v>
      </c>
    </row>
    <row r="661" spans="2:65" s="126" customFormat="1" ht="40.15" customHeight="1">
      <c r="B661" s="127"/>
      <c r="C661" s="383" t="s">
        <v>425</v>
      </c>
      <c r="D661" s="383" t="s">
        <v>161</v>
      </c>
      <c r="E661" s="384" t="s">
        <v>1694</v>
      </c>
      <c r="F661" s="385" t="s">
        <v>1695</v>
      </c>
      <c r="G661" s="385"/>
      <c r="H661" s="385"/>
      <c r="I661" s="385"/>
      <c r="J661" s="386" t="s">
        <v>178</v>
      </c>
      <c r="K661" s="387">
        <v>11.2</v>
      </c>
      <c r="L661" s="317">
        <v>0</v>
      </c>
      <c r="M661" s="317"/>
      <c r="N661" s="318">
        <f>ROUND(L661*K661,2)</f>
        <v>0</v>
      </c>
      <c r="O661" s="318"/>
      <c r="P661" s="318"/>
      <c r="Q661" s="318"/>
      <c r="R661" s="130"/>
      <c r="T661" s="207" t="s">
        <v>5</v>
      </c>
      <c r="U661" s="208" t="s">
        <v>40</v>
      </c>
      <c r="V661" s="128"/>
      <c r="W661" s="209">
        <f>V661*K661</f>
        <v>0</v>
      </c>
      <c r="X661" s="209">
        <v>0</v>
      </c>
      <c r="Y661" s="209">
        <f>X661*K661</f>
        <v>0</v>
      </c>
      <c r="Z661" s="209">
        <v>0</v>
      </c>
      <c r="AA661" s="210">
        <f>Z661*K661</f>
        <v>0</v>
      </c>
      <c r="AR661" s="117" t="s">
        <v>165</v>
      </c>
      <c r="AT661" s="117" t="s">
        <v>161</v>
      </c>
      <c r="AU661" s="117" t="s">
        <v>114</v>
      </c>
      <c r="AY661" s="117" t="s">
        <v>160</v>
      </c>
      <c r="BE661" s="174">
        <f>IF(U661="základní",N661,0)</f>
        <v>0</v>
      </c>
      <c r="BF661" s="174">
        <f>IF(U661="snížená",N661,0)</f>
        <v>0</v>
      </c>
      <c r="BG661" s="174">
        <f>IF(U661="zákl. přenesená",N661,0)</f>
        <v>0</v>
      </c>
      <c r="BH661" s="174">
        <f>IF(U661="sníž. přenesená",N661,0)</f>
        <v>0</v>
      </c>
      <c r="BI661" s="174">
        <f>IF(U661="nulová",N661,0)</f>
        <v>0</v>
      </c>
      <c r="BJ661" s="117" t="s">
        <v>83</v>
      </c>
      <c r="BK661" s="174">
        <f>ROUND(L661*K661,2)</f>
        <v>0</v>
      </c>
      <c r="BL661" s="117" t="s">
        <v>165</v>
      </c>
      <c r="BM661" s="117" t="s">
        <v>1696</v>
      </c>
    </row>
    <row r="662" spans="2:51" s="216" customFormat="1" ht="20.5" customHeight="1">
      <c r="B662" s="211"/>
      <c r="C662" s="388"/>
      <c r="D662" s="388"/>
      <c r="E662" s="389" t="s">
        <v>5</v>
      </c>
      <c r="F662" s="390" t="s">
        <v>1697</v>
      </c>
      <c r="G662" s="391"/>
      <c r="H662" s="391"/>
      <c r="I662" s="391"/>
      <c r="J662" s="388"/>
      <c r="K662" s="392" t="s">
        <v>5</v>
      </c>
      <c r="L662" s="212"/>
      <c r="M662" s="212"/>
      <c r="N662" s="212"/>
      <c r="O662" s="212"/>
      <c r="P662" s="212"/>
      <c r="Q662" s="212"/>
      <c r="R662" s="215"/>
      <c r="T662" s="217"/>
      <c r="U662" s="212"/>
      <c r="V662" s="212"/>
      <c r="W662" s="212"/>
      <c r="X662" s="212"/>
      <c r="Y662" s="212"/>
      <c r="Z662" s="212"/>
      <c r="AA662" s="218"/>
      <c r="AT662" s="219" t="s">
        <v>168</v>
      </c>
      <c r="AU662" s="219" t="s">
        <v>114</v>
      </c>
      <c r="AV662" s="216" t="s">
        <v>83</v>
      </c>
      <c r="AW662" s="216" t="s">
        <v>33</v>
      </c>
      <c r="AX662" s="216" t="s">
        <v>75</v>
      </c>
      <c r="AY662" s="219" t="s">
        <v>160</v>
      </c>
    </row>
    <row r="663" spans="2:51" s="216" customFormat="1" ht="20.5" customHeight="1">
      <c r="B663" s="211"/>
      <c r="C663" s="388"/>
      <c r="D663" s="388"/>
      <c r="E663" s="389" t="s">
        <v>5</v>
      </c>
      <c r="F663" s="393" t="s">
        <v>886</v>
      </c>
      <c r="G663" s="394"/>
      <c r="H663" s="394"/>
      <c r="I663" s="394"/>
      <c r="J663" s="388"/>
      <c r="K663" s="392" t="s">
        <v>5</v>
      </c>
      <c r="L663" s="212"/>
      <c r="M663" s="212"/>
      <c r="N663" s="212"/>
      <c r="O663" s="212"/>
      <c r="P663" s="212"/>
      <c r="Q663" s="212"/>
      <c r="R663" s="215"/>
      <c r="T663" s="217"/>
      <c r="U663" s="212"/>
      <c r="V663" s="212"/>
      <c r="W663" s="212"/>
      <c r="X663" s="212"/>
      <c r="Y663" s="212"/>
      <c r="Z663" s="212"/>
      <c r="AA663" s="218"/>
      <c r="AT663" s="219" t="s">
        <v>168</v>
      </c>
      <c r="AU663" s="219" t="s">
        <v>114</v>
      </c>
      <c r="AV663" s="216" t="s">
        <v>83</v>
      </c>
      <c r="AW663" s="216" t="s">
        <v>33</v>
      </c>
      <c r="AX663" s="216" t="s">
        <v>75</v>
      </c>
      <c r="AY663" s="219" t="s">
        <v>160</v>
      </c>
    </row>
    <row r="664" spans="2:51" s="225" customFormat="1" ht="20.5" customHeight="1">
      <c r="B664" s="220"/>
      <c r="C664" s="395"/>
      <c r="D664" s="395"/>
      <c r="E664" s="396" t="s">
        <v>5</v>
      </c>
      <c r="F664" s="397" t="s">
        <v>1698</v>
      </c>
      <c r="G664" s="398"/>
      <c r="H664" s="398"/>
      <c r="I664" s="398"/>
      <c r="J664" s="395"/>
      <c r="K664" s="399">
        <v>8.4</v>
      </c>
      <c r="L664" s="221"/>
      <c r="M664" s="221"/>
      <c r="N664" s="221"/>
      <c r="O664" s="221"/>
      <c r="P664" s="221"/>
      <c r="Q664" s="221"/>
      <c r="R664" s="224"/>
      <c r="T664" s="226"/>
      <c r="U664" s="221"/>
      <c r="V664" s="221"/>
      <c r="W664" s="221"/>
      <c r="X664" s="221"/>
      <c r="Y664" s="221"/>
      <c r="Z664" s="221"/>
      <c r="AA664" s="227"/>
      <c r="AT664" s="228" t="s">
        <v>168</v>
      </c>
      <c r="AU664" s="228" t="s">
        <v>114</v>
      </c>
      <c r="AV664" s="225" t="s">
        <v>114</v>
      </c>
      <c r="AW664" s="225" t="s">
        <v>33</v>
      </c>
      <c r="AX664" s="225" t="s">
        <v>75</v>
      </c>
      <c r="AY664" s="228" t="s">
        <v>160</v>
      </c>
    </row>
    <row r="665" spans="2:51" s="216" customFormat="1" ht="20.5" customHeight="1">
      <c r="B665" s="211"/>
      <c r="C665" s="388"/>
      <c r="D665" s="388"/>
      <c r="E665" s="389" t="s">
        <v>5</v>
      </c>
      <c r="F665" s="393" t="s">
        <v>1583</v>
      </c>
      <c r="G665" s="394"/>
      <c r="H665" s="394"/>
      <c r="I665" s="394"/>
      <c r="J665" s="388"/>
      <c r="K665" s="392" t="s">
        <v>5</v>
      </c>
      <c r="L665" s="212"/>
      <c r="M665" s="212"/>
      <c r="N665" s="212"/>
      <c r="O665" s="212"/>
      <c r="P665" s="212"/>
      <c r="Q665" s="212"/>
      <c r="R665" s="215"/>
      <c r="T665" s="217"/>
      <c r="U665" s="212"/>
      <c r="V665" s="212"/>
      <c r="W665" s="212"/>
      <c r="X665" s="212"/>
      <c r="Y665" s="212"/>
      <c r="Z665" s="212"/>
      <c r="AA665" s="218"/>
      <c r="AT665" s="219" t="s">
        <v>168</v>
      </c>
      <c r="AU665" s="219" t="s">
        <v>114</v>
      </c>
      <c r="AV665" s="216" t="s">
        <v>83</v>
      </c>
      <c r="AW665" s="216" t="s">
        <v>33</v>
      </c>
      <c r="AX665" s="216" t="s">
        <v>75</v>
      </c>
      <c r="AY665" s="219" t="s">
        <v>160</v>
      </c>
    </row>
    <row r="666" spans="2:51" s="225" customFormat="1" ht="20.5" customHeight="1">
      <c r="B666" s="220"/>
      <c r="C666" s="395"/>
      <c r="D666" s="395"/>
      <c r="E666" s="396" t="s">
        <v>5</v>
      </c>
      <c r="F666" s="397" t="s">
        <v>1078</v>
      </c>
      <c r="G666" s="398"/>
      <c r="H666" s="398"/>
      <c r="I666" s="398"/>
      <c r="J666" s="395"/>
      <c r="K666" s="399">
        <v>2.8</v>
      </c>
      <c r="L666" s="221"/>
      <c r="M666" s="221"/>
      <c r="N666" s="221"/>
      <c r="O666" s="221"/>
      <c r="P666" s="221"/>
      <c r="Q666" s="221"/>
      <c r="R666" s="224"/>
      <c r="T666" s="226"/>
      <c r="U666" s="221"/>
      <c r="V666" s="221"/>
      <c r="W666" s="221"/>
      <c r="X666" s="221"/>
      <c r="Y666" s="221"/>
      <c r="Z666" s="221"/>
      <c r="AA666" s="227"/>
      <c r="AT666" s="228" t="s">
        <v>168</v>
      </c>
      <c r="AU666" s="228" t="s">
        <v>114</v>
      </c>
      <c r="AV666" s="225" t="s">
        <v>114</v>
      </c>
      <c r="AW666" s="225" t="s">
        <v>33</v>
      </c>
      <c r="AX666" s="225" t="s">
        <v>75</v>
      </c>
      <c r="AY666" s="228" t="s">
        <v>160</v>
      </c>
    </row>
    <row r="667" spans="2:51" s="234" customFormat="1" ht="20.5" customHeight="1">
      <c r="B667" s="229"/>
      <c r="C667" s="400"/>
      <c r="D667" s="400"/>
      <c r="E667" s="401" t="s">
        <v>5</v>
      </c>
      <c r="F667" s="402" t="s">
        <v>170</v>
      </c>
      <c r="G667" s="403"/>
      <c r="H667" s="403"/>
      <c r="I667" s="403"/>
      <c r="J667" s="400"/>
      <c r="K667" s="404">
        <v>11.2</v>
      </c>
      <c r="L667" s="230"/>
      <c r="M667" s="230"/>
      <c r="N667" s="230"/>
      <c r="O667" s="230"/>
      <c r="P667" s="230"/>
      <c r="Q667" s="230"/>
      <c r="R667" s="233"/>
      <c r="T667" s="235"/>
      <c r="U667" s="230"/>
      <c r="V667" s="230"/>
      <c r="W667" s="230"/>
      <c r="X667" s="230"/>
      <c r="Y667" s="230"/>
      <c r="Z667" s="230"/>
      <c r="AA667" s="236"/>
      <c r="AT667" s="237" t="s">
        <v>168</v>
      </c>
      <c r="AU667" s="237" t="s">
        <v>114</v>
      </c>
      <c r="AV667" s="234" t="s">
        <v>165</v>
      </c>
      <c r="AW667" s="234" t="s">
        <v>33</v>
      </c>
      <c r="AX667" s="234" t="s">
        <v>83</v>
      </c>
      <c r="AY667" s="237" t="s">
        <v>160</v>
      </c>
    </row>
    <row r="668" spans="2:65" s="126" customFormat="1" ht="20.5" customHeight="1">
      <c r="B668" s="127"/>
      <c r="C668" s="383" t="s">
        <v>429</v>
      </c>
      <c r="D668" s="383" t="s">
        <v>161</v>
      </c>
      <c r="E668" s="384" t="s">
        <v>1699</v>
      </c>
      <c r="F668" s="385" t="s">
        <v>1700</v>
      </c>
      <c r="G668" s="385"/>
      <c r="H668" s="385"/>
      <c r="I668" s="385"/>
      <c r="J668" s="386" t="s">
        <v>363</v>
      </c>
      <c r="K668" s="387">
        <v>18</v>
      </c>
      <c r="L668" s="317">
        <v>0</v>
      </c>
      <c r="M668" s="317"/>
      <c r="N668" s="318">
        <f aca="true" t="shared" si="25" ref="N668:N674">ROUND(L668*K668,2)</f>
        <v>0</v>
      </c>
      <c r="O668" s="318"/>
      <c r="P668" s="318"/>
      <c r="Q668" s="318"/>
      <c r="R668" s="130"/>
      <c r="T668" s="207" t="s">
        <v>5</v>
      </c>
      <c r="U668" s="208" t="s">
        <v>40</v>
      </c>
      <c r="V668" s="128"/>
      <c r="W668" s="209">
        <f aca="true" t="shared" si="26" ref="W668:W674">V668*K668</f>
        <v>0</v>
      </c>
      <c r="X668" s="209">
        <v>0.06383</v>
      </c>
      <c r="Y668" s="209">
        <f aca="true" t="shared" si="27" ref="Y668:Y674">X668*K668</f>
        <v>1.14894</v>
      </c>
      <c r="Z668" s="209">
        <v>0</v>
      </c>
      <c r="AA668" s="210">
        <f aca="true" t="shared" si="28" ref="AA668:AA674">Z668*K668</f>
        <v>0</v>
      </c>
      <c r="AR668" s="117" t="s">
        <v>165</v>
      </c>
      <c r="AT668" s="117" t="s">
        <v>161</v>
      </c>
      <c r="AU668" s="117" t="s">
        <v>114</v>
      </c>
      <c r="AY668" s="117" t="s">
        <v>160</v>
      </c>
      <c r="BE668" s="174">
        <f aca="true" t="shared" si="29" ref="BE668:BE674">IF(U668="základní",N668,0)</f>
        <v>0</v>
      </c>
      <c r="BF668" s="174">
        <f aca="true" t="shared" si="30" ref="BF668:BF674">IF(U668="snížená",N668,0)</f>
        <v>0</v>
      </c>
      <c r="BG668" s="174">
        <f aca="true" t="shared" si="31" ref="BG668:BG674">IF(U668="zákl. přenesená",N668,0)</f>
        <v>0</v>
      </c>
      <c r="BH668" s="174">
        <f aca="true" t="shared" si="32" ref="BH668:BH674">IF(U668="sníž. přenesená",N668,0)</f>
        <v>0</v>
      </c>
      <c r="BI668" s="174">
        <f aca="true" t="shared" si="33" ref="BI668:BI674">IF(U668="nulová",N668,0)</f>
        <v>0</v>
      </c>
      <c r="BJ668" s="117" t="s">
        <v>83</v>
      </c>
      <c r="BK668" s="174">
        <f aca="true" t="shared" si="34" ref="BK668:BK674">ROUND(L668*K668,2)</f>
        <v>0</v>
      </c>
      <c r="BL668" s="117" t="s">
        <v>165</v>
      </c>
      <c r="BM668" s="117" t="s">
        <v>1701</v>
      </c>
    </row>
    <row r="669" spans="2:65" s="126" customFormat="1" ht="20.5" customHeight="1">
      <c r="B669" s="127"/>
      <c r="C669" s="412" t="s">
        <v>433</v>
      </c>
      <c r="D669" s="412" t="s">
        <v>237</v>
      </c>
      <c r="E669" s="413" t="s">
        <v>1702</v>
      </c>
      <c r="F669" s="414" t="s">
        <v>1703</v>
      </c>
      <c r="G669" s="414"/>
      <c r="H669" s="414"/>
      <c r="I669" s="414"/>
      <c r="J669" s="415" t="s">
        <v>363</v>
      </c>
      <c r="K669" s="416">
        <v>18</v>
      </c>
      <c r="L669" s="323">
        <v>0</v>
      </c>
      <c r="M669" s="323"/>
      <c r="N669" s="324">
        <f t="shared" si="25"/>
        <v>0</v>
      </c>
      <c r="O669" s="318"/>
      <c r="P669" s="318"/>
      <c r="Q669" s="318"/>
      <c r="R669" s="130"/>
      <c r="T669" s="207" t="s">
        <v>5</v>
      </c>
      <c r="U669" s="208" t="s">
        <v>40</v>
      </c>
      <c r="V669" s="128"/>
      <c r="W669" s="209">
        <f t="shared" si="26"/>
        <v>0</v>
      </c>
      <c r="X669" s="209">
        <v>0.0073</v>
      </c>
      <c r="Y669" s="209">
        <f t="shared" si="27"/>
        <v>0.1314</v>
      </c>
      <c r="Z669" s="209">
        <v>0</v>
      </c>
      <c r="AA669" s="210">
        <f t="shared" si="28"/>
        <v>0</v>
      </c>
      <c r="AR669" s="117" t="s">
        <v>213</v>
      </c>
      <c r="AT669" s="117" t="s">
        <v>237</v>
      </c>
      <c r="AU669" s="117" t="s">
        <v>114</v>
      </c>
      <c r="AY669" s="117" t="s">
        <v>160</v>
      </c>
      <c r="BE669" s="174">
        <f t="shared" si="29"/>
        <v>0</v>
      </c>
      <c r="BF669" s="174">
        <f t="shared" si="30"/>
        <v>0</v>
      </c>
      <c r="BG669" s="174">
        <f t="shared" si="31"/>
        <v>0</v>
      </c>
      <c r="BH669" s="174">
        <f t="shared" si="32"/>
        <v>0</v>
      </c>
      <c r="BI669" s="174">
        <f t="shared" si="33"/>
        <v>0</v>
      </c>
      <c r="BJ669" s="117" t="s">
        <v>83</v>
      </c>
      <c r="BK669" s="174">
        <f t="shared" si="34"/>
        <v>0</v>
      </c>
      <c r="BL669" s="117" t="s">
        <v>165</v>
      </c>
      <c r="BM669" s="117" t="s">
        <v>1704</v>
      </c>
    </row>
    <row r="670" spans="2:65" s="126" customFormat="1" ht="20.5" customHeight="1">
      <c r="B670" s="127"/>
      <c r="C670" s="383" t="s">
        <v>437</v>
      </c>
      <c r="D670" s="383" t="s">
        <v>161</v>
      </c>
      <c r="E670" s="384" t="s">
        <v>1705</v>
      </c>
      <c r="F670" s="385" t="s">
        <v>1706</v>
      </c>
      <c r="G670" s="385"/>
      <c r="H670" s="385"/>
      <c r="I670" s="385"/>
      <c r="J670" s="386" t="s">
        <v>363</v>
      </c>
      <c r="K670" s="387">
        <v>6</v>
      </c>
      <c r="L670" s="317">
        <v>0</v>
      </c>
      <c r="M670" s="317"/>
      <c r="N670" s="318">
        <f t="shared" si="25"/>
        <v>0</v>
      </c>
      <c r="O670" s="318"/>
      <c r="P670" s="318"/>
      <c r="Q670" s="318"/>
      <c r="R670" s="130"/>
      <c r="T670" s="207" t="s">
        <v>5</v>
      </c>
      <c r="U670" s="208" t="s">
        <v>40</v>
      </c>
      <c r="V670" s="128"/>
      <c r="W670" s="209">
        <f t="shared" si="26"/>
        <v>0</v>
      </c>
      <c r="X670" s="209">
        <v>0.12303</v>
      </c>
      <c r="Y670" s="209">
        <f t="shared" si="27"/>
        <v>0.7381800000000001</v>
      </c>
      <c r="Z670" s="209">
        <v>0</v>
      </c>
      <c r="AA670" s="210">
        <f t="shared" si="28"/>
        <v>0</v>
      </c>
      <c r="AR670" s="117" t="s">
        <v>165</v>
      </c>
      <c r="AT670" s="117" t="s">
        <v>161</v>
      </c>
      <c r="AU670" s="117" t="s">
        <v>114</v>
      </c>
      <c r="AY670" s="117" t="s">
        <v>160</v>
      </c>
      <c r="BE670" s="174">
        <f t="shared" si="29"/>
        <v>0</v>
      </c>
      <c r="BF670" s="174">
        <f t="shared" si="30"/>
        <v>0</v>
      </c>
      <c r="BG670" s="174">
        <f t="shared" si="31"/>
        <v>0</v>
      </c>
      <c r="BH670" s="174">
        <f t="shared" si="32"/>
        <v>0</v>
      </c>
      <c r="BI670" s="174">
        <f t="shared" si="33"/>
        <v>0</v>
      </c>
      <c r="BJ670" s="117" t="s">
        <v>83</v>
      </c>
      <c r="BK670" s="174">
        <f t="shared" si="34"/>
        <v>0</v>
      </c>
      <c r="BL670" s="117" t="s">
        <v>165</v>
      </c>
      <c r="BM670" s="117" t="s">
        <v>1707</v>
      </c>
    </row>
    <row r="671" spans="2:65" s="126" customFormat="1" ht="20.5" customHeight="1">
      <c r="B671" s="127"/>
      <c r="C671" s="412" t="s">
        <v>441</v>
      </c>
      <c r="D671" s="412" t="s">
        <v>237</v>
      </c>
      <c r="E671" s="413" t="s">
        <v>1708</v>
      </c>
      <c r="F671" s="414" t="s">
        <v>1709</v>
      </c>
      <c r="G671" s="414"/>
      <c r="H671" s="414"/>
      <c r="I671" s="414"/>
      <c r="J671" s="415" t="s">
        <v>363</v>
      </c>
      <c r="K671" s="416">
        <v>6</v>
      </c>
      <c r="L671" s="323">
        <v>0</v>
      </c>
      <c r="M671" s="323"/>
      <c r="N671" s="324">
        <f t="shared" si="25"/>
        <v>0</v>
      </c>
      <c r="O671" s="318"/>
      <c r="P671" s="318"/>
      <c r="Q671" s="318"/>
      <c r="R671" s="130"/>
      <c r="T671" s="207" t="s">
        <v>5</v>
      </c>
      <c r="U671" s="208" t="s">
        <v>40</v>
      </c>
      <c r="V671" s="128"/>
      <c r="W671" s="209">
        <f t="shared" si="26"/>
        <v>0</v>
      </c>
      <c r="X671" s="209">
        <v>0</v>
      </c>
      <c r="Y671" s="209">
        <f t="shared" si="27"/>
        <v>0</v>
      </c>
      <c r="Z671" s="209">
        <v>0</v>
      </c>
      <c r="AA671" s="210">
        <f t="shared" si="28"/>
        <v>0</v>
      </c>
      <c r="AR671" s="117" t="s">
        <v>213</v>
      </c>
      <c r="AT671" s="117" t="s">
        <v>237</v>
      </c>
      <c r="AU671" s="117" t="s">
        <v>114</v>
      </c>
      <c r="AY671" s="117" t="s">
        <v>160</v>
      </c>
      <c r="BE671" s="174">
        <f t="shared" si="29"/>
        <v>0</v>
      </c>
      <c r="BF671" s="174">
        <f t="shared" si="30"/>
        <v>0</v>
      </c>
      <c r="BG671" s="174">
        <f t="shared" si="31"/>
        <v>0</v>
      </c>
      <c r="BH671" s="174">
        <f t="shared" si="32"/>
        <v>0</v>
      </c>
      <c r="BI671" s="174">
        <f t="shared" si="33"/>
        <v>0</v>
      </c>
      <c r="BJ671" s="117" t="s">
        <v>83</v>
      </c>
      <c r="BK671" s="174">
        <f t="shared" si="34"/>
        <v>0</v>
      </c>
      <c r="BL671" s="117" t="s">
        <v>165</v>
      </c>
      <c r="BM671" s="117" t="s">
        <v>1710</v>
      </c>
    </row>
    <row r="672" spans="2:65" s="126" customFormat="1" ht="20.5" customHeight="1">
      <c r="B672" s="127"/>
      <c r="C672" s="383" t="s">
        <v>446</v>
      </c>
      <c r="D672" s="383" t="s">
        <v>161</v>
      </c>
      <c r="E672" s="384" t="s">
        <v>1711</v>
      </c>
      <c r="F672" s="385" t="s">
        <v>1712</v>
      </c>
      <c r="G672" s="385"/>
      <c r="H672" s="385"/>
      <c r="I672" s="385"/>
      <c r="J672" s="386" t="s">
        <v>363</v>
      </c>
      <c r="K672" s="387">
        <v>3</v>
      </c>
      <c r="L672" s="317">
        <v>0</v>
      </c>
      <c r="M672" s="317"/>
      <c r="N672" s="318">
        <f t="shared" si="25"/>
        <v>0</v>
      </c>
      <c r="O672" s="318"/>
      <c r="P672" s="318"/>
      <c r="Q672" s="318"/>
      <c r="R672" s="130"/>
      <c r="T672" s="207" t="s">
        <v>5</v>
      </c>
      <c r="U672" s="208" t="s">
        <v>40</v>
      </c>
      <c r="V672" s="128"/>
      <c r="W672" s="209">
        <f t="shared" si="26"/>
        <v>0</v>
      </c>
      <c r="X672" s="209">
        <v>0.32906</v>
      </c>
      <c r="Y672" s="209">
        <f t="shared" si="27"/>
        <v>0.9871800000000001</v>
      </c>
      <c r="Z672" s="209">
        <v>0</v>
      </c>
      <c r="AA672" s="210">
        <f t="shared" si="28"/>
        <v>0</v>
      </c>
      <c r="AR672" s="117" t="s">
        <v>165</v>
      </c>
      <c r="AT672" s="117" t="s">
        <v>161</v>
      </c>
      <c r="AU672" s="117" t="s">
        <v>114</v>
      </c>
      <c r="AY672" s="117" t="s">
        <v>160</v>
      </c>
      <c r="BE672" s="174">
        <f t="shared" si="29"/>
        <v>0</v>
      </c>
      <c r="BF672" s="174">
        <f t="shared" si="30"/>
        <v>0</v>
      </c>
      <c r="BG672" s="174">
        <f t="shared" si="31"/>
        <v>0</v>
      </c>
      <c r="BH672" s="174">
        <f t="shared" si="32"/>
        <v>0</v>
      </c>
      <c r="BI672" s="174">
        <f t="shared" si="33"/>
        <v>0</v>
      </c>
      <c r="BJ672" s="117" t="s">
        <v>83</v>
      </c>
      <c r="BK672" s="174">
        <f t="shared" si="34"/>
        <v>0</v>
      </c>
      <c r="BL672" s="117" t="s">
        <v>165</v>
      </c>
      <c r="BM672" s="117" t="s">
        <v>1713</v>
      </c>
    </row>
    <row r="673" spans="2:65" s="126" customFormat="1" ht="20.5" customHeight="1">
      <c r="B673" s="127"/>
      <c r="C673" s="412" t="s">
        <v>452</v>
      </c>
      <c r="D673" s="412" t="s">
        <v>237</v>
      </c>
      <c r="E673" s="413" t="s">
        <v>1714</v>
      </c>
      <c r="F673" s="414" t="s">
        <v>1715</v>
      </c>
      <c r="G673" s="414"/>
      <c r="H673" s="414"/>
      <c r="I673" s="414"/>
      <c r="J673" s="415" t="s">
        <v>363</v>
      </c>
      <c r="K673" s="416">
        <v>3</v>
      </c>
      <c r="L673" s="323">
        <v>0</v>
      </c>
      <c r="M673" s="323"/>
      <c r="N673" s="324">
        <f t="shared" si="25"/>
        <v>0</v>
      </c>
      <c r="O673" s="318"/>
      <c r="P673" s="318"/>
      <c r="Q673" s="318"/>
      <c r="R673" s="130"/>
      <c r="T673" s="207" t="s">
        <v>5</v>
      </c>
      <c r="U673" s="208" t="s">
        <v>40</v>
      </c>
      <c r="V673" s="128"/>
      <c r="W673" s="209">
        <f t="shared" si="26"/>
        <v>0</v>
      </c>
      <c r="X673" s="209">
        <v>0</v>
      </c>
      <c r="Y673" s="209">
        <f t="shared" si="27"/>
        <v>0</v>
      </c>
      <c r="Z673" s="209">
        <v>0</v>
      </c>
      <c r="AA673" s="210">
        <f t="shared" si="28"/>
        <v>0</v>
      </c>
      <c r="AR673" s="117" t="s">
        <v>213</v>
      </c>
      <c r="AT673" s="117" t="s">
        <v>237</v>
      </c>
      <c r="AU673" s="117" t="s">
        <v>114</v>
      </c>
      <c r="AY673" s="117" t="s">
        <v>160</v>
      </c>
      <c r="BE673" s="174">
        <f t="shared" si="29"/>
        <v>0</v>
      </c>
      <c r="BF673" s="174">
        <f t="shared" si="30"/>
        <v>0</v>
      </c>
      <c r="BG673" s="174">
        <f t="shared" si="31"/>
        <v>0</v>
      </c>
      <c r="BH673" s="174">
        <f t="shared" si="32"/>
        <v>0</v>
      </c>
      <c r="BI673" s="174">
        <f t="shared" si="33"/>
        <v>0</v>
      </c>
      <c r="BJ673" s="117" t="s">
        <v>83</v>
      </c>
      <c r="BK673" s="174">
        <f t="shared" si="34"/>
        <v>0</v>
      </c>
      <c r="BL673" s="117" t="s">
        <v>165</v>
      </c>
      <c r="BM673" s="117" t="s">
        <v>1716</v>
      </c>
    </row>
    <row r="674" spans="2:65" s="126" customFormat="1" ht="28.95" customHeight="1">
      <c r="B674" s="127"/>
      <c r="C674" s="383" t="s">
        <v>456</v>
      </c>
      <c r="D674" s="383" t="s">
        <v>161</v>
      </c>
      <c r="E674" s="384" t="s">
        <v>1717</v>
      </c>
      <c r="F674" s="385" t="s">
        <v>1718</v>
      </c>
      <c r="G674" s="385"/>
      <c r="H674" s="385"/>
      <c r="I674" s="385"/>
      <c r="J674" s="386" t="s">
        <v>363</v>
      </c>
      <c r="K674" s="387">
        <v>24</v>
      </c>
      <c r="L674" s="317">
        <v>0</v>
      </c>
      <c r="M674" s="317"/>
      <c r="N674" s="318">
        <f t="shared" si="25"/>
        <v>0</v>
      </c>
      <c r="O674" s="318"/>
      <c r="P674" s="318"/>
      <c r="Q674" s="318"/>
      <c r="R674" s="130"/>
      <c r="T674" s="207" t="s">
        <v>5</v>
      </c>
      <c r="U674" s="208" t="s">
        <v>40</v>
      </c>
      <c r="V674" s="128"/>
      <c r="W674" s="209">
        <f t="shared" si="26"/>
        <v>0</v>
      </c>
      <c r="X674" s="209">
        <v>0.00016</v>
      </c>
      <c r="Y674" s="209">
        <f t="shared" si="27"/>
        <v>0.0038400000000000005</v>
      </c>
      <c r="Z674" s="209">
        <v>0</v>
      </c>
      <c r="AA674" s="210">
        <f t="shared" si="28"/>
        <v>0</v>
      </c>
      <c r="AR674" s="117" t="s">
        <v>165</v>
      </c>
      <c r="AT674" s="117" t="s">
        <v>161</v>
      </c>
      <c r="AU674" s="117" t="s">
        <v>114</v>
      </c>
      <c r="AY674" s="117" t="s">
        <v>160</v>
      </c>
      <c r="BE674" s="174">
        <f t="shared" si="29"/>
        <v>0</v>
      </c>
      <c r="BF674" s="174">
        <f t="shared" si="30"/>
        <v>0</v>
      </c>
      <c r="BG674" s="174">
        <f t="shared" si="31"/>
        <v>0</v>
      </c>
      <c r="BH674" s="174">
        <f t="shared" si="32"/>
        <v>0</v>
      </c>
      <c r="BI674" s="174">
        <f t="shared" si="33"/>
        <v>0</v>
      </c>
      <c r="BJ674" s="117" t="s">
        <v>83</v>
      </c>
      <c r="BK674" s="174">
        <f t="shared" si="34"/>
        <v>0</v>
      </c>
      <c r="BL674" s="117" t="s">
        <v>165</v>
      </c>
      <c r="BM674" s="117" t="s">
        <v>1719</v>
      </c>
    </row>
    <row r="675" spans="2:51" s="216" customFormat="1" ht="20.5" customHeight="1">
      <c r="B675" s="211"/>
      <c r="C675" s="388"/>
      <c r="D675" s="388"/>
      <c r="E675" s="389" t="s">
        <v>5</v>
      </c>
      <c r="F675" s="390" t="s">
        <v>1720</v>
      </c>
      <c r="G675" s="391"/>
      <c r="H675" s="391"/>
      <c r="I675" s="391"/>
      <c r="J675" s="388"/>
      <c r="K675" s="392" t="s">
        <v>5</v>
      </c>
      <c r="L675" s="212"/>
      <c r="M675" s="212"/>
      <c r="N675" s="212"/>
      <c r="O675" s="212"/>
      <c r="P675" s="212"/>
      <c r="Q675" s="212"/>
      <c r="R675" s="215"/>
      <c r="T675" s="217"/>
      <c r="U675" s="212"/>
      <c r="V675" s="212"/>
      <c r="W675" s="212"/>
      <c r="X675" s="212"/>
      <c r="Y675" s="212"/>
      <c r="Z675" s="212"/>
      <c r="AA675" s="218"/>
      <c r="AT675" s="219" t="s">
        <v>168</v>
      </c>
      <c r="AU675" s="219" t="s">
        <v>114</v>
      </c>
      <c r="AV675" s="216" t="s">
        <v>83</v>
      </c>
      <c r="AW675" s="216" t="s">
        <v>33</v>
      </c>
      <c r="AX675" s="216" t="s">
        <v>75</v>
      </c>
      <c r="AY675" s="219" t="s">
        <v>160</v>
      </c>
    </row>
    <row r="676" spans="2:51" s="225" customFormat="1" ht="20.5" customHeight="1">
      <c r="B676" s="220"/>
      <c r="C676" s="395"/>
      <c r="D676" s="395"/>
      <c r="E676" s="396" t="s">
        <v>5</v>
      </c>
      <c r="F676" s="397" t="s">
        <v>306</v>
      </c>
      <c r="G676" s="398"/>
      <c r="H676" s="398"/>
      <c r="I676" s="398"/>
      <c r="J676" s="395"/>
      <c r="K676" s="399">
        <v>24</v>
      </c>
      <c r="L676" s="221"/>
      <c r="M676" s="221"/>
      <c r="N676" s="221"/>
      <c r="O676" s="221"/>
      <c r="P676" s="221"/>
      <c r="Q676" s="221"/>
      <c r="R676" s="224"/>
      <c r="T676" s="226"/>
      <c r="U676" s="221"/>
      <c r="V676" s="221"/>
      <c r="W676" s="221"/>
      <c r="X676" s="221"/>
      <c r="Y676" s="221"/>
      <c r="Z676" s="221"/>
      <c r="AA676" s="227"/>
      <c r="AT676" s="228" t="s">
        <v>168</v>
      </c>
      <c r="AU676" s="228" t="s">
        <v>114</v>
      </c>
      <c r="AV676" s="225" t="s">
        <v>114</v>
      </c>
      <c r="AW676" s="225" t="s">
        <v>33</v>
      </c>
      <c r="AX676" s="225" t="s">
        <v>75</v>
      </c>
      <c r="AY676" s="228" t="s">
        <v>160</v>
      </c>
    </row>
    <row r="677" spans="2:51" s="234" customFormat="1" ht="20.5" customHeight="1">
      <c r="B677" s="229"/>
      <c r="C677" s="400"/>
      <c r="D677" s="400"/>
      <c r="E677" s="401" t="s">
        <v>5</v>
      </c>
      <c r="F677" s="402" t="s">
        <v>170</v>
      </c>
      <c r="G677" s="403"/>
      <c r="H677" s="403"/>
      <c r="I677" s="403"/>
      <c r="J677" s="400"/>
      <c r="K677" s="404">
        <v>24</v>
      </c>
      <c r="L677" s="230"/>
      <c r="M677" s="230"/>
      <c r="N677" s="230"/>
      <c r="O677" s="230"/>
      <c r="P677" s="230"/>
      <c r="Q677" s="230"/>
      <c r="R677" s="233"/>
      <c r="T677" s="235"/>
      <c r="U677" s="230"/>
      <c r="V677" s="230"/>
      <c r="W677" s="230"/>
      <c r="X677" s="230"/>
      <c r="Y677" s="230"/>
      <c r="Z677" s="230"/>
      <c r="AA677" s="236"/>
      <c r="AT677" s="237" t="s">
        <v>168</v>
      </c>
      <c r="AU677" s="237" t="s">
        <v>114</v>
      </c>
      <c r="AV677" s="234" t="s">
        <v>165</v>
      </c>
      <c r="AW677" s="234" t="s">
        <v>33</v>
      </c>
      <c r="AX677" s="234" t="s">
        <v>83</v>
      </c>
      <c r="AY677" s="237" t="s">
        <v>160</v>
      </c>
    </row>
    <row r="678" spans="2:65" s="126" customFormat="1" ht="28.95" customHeight="1">
      <c r="B678" s="127"/>
      <c r="C678" s="383" t="s">
        <v>461</v>
      </c>
      <c r="D678" s="383" t="s">
        <v>161</v>
      </c>
      <c r="E678" s="384" t="s">
        <v>1721</v>
      </c>
      <c r="F678" s="385" t="s">
        <v>1722</v>
      </c>
      <c r="G678" s="385"/>
      <c r="H678" s="385"/>
      <c r="I678" s="385"/>
      <c r="J678" s="386" t="s">
        <v>178</v>
      </c>
      <c r="K678" s="387">
        <v>409.7</v>
      </c>
      <c r="L678" s="317">
        <v>0</v>
      </c>
      <c r="M678" s="317"/>
      <c r="N678" s="318">
        <f>ROUND(L678*K678,2)</f>
        <v>0</v>
      </c>
      <c r="O678" s="318"/>
      <c r="P678" s="318"/>
      <c r="Q678" s="318"/>
      <c r="R678" s="130"/>
      <c r="T678" s="207" t="s">
        <v>5</v>
      </c>
      <c r="U678" s="208" t="s">
        <v>40</v>
      </c>
      <c r="V678" s="128"/>
      <c r="W678" s="209">
        <f>V678*K678</f>
        <v>0</v>
      </c>
      <c r="X678" s="209">
        <v>0.00019</v>
      </c>
      <c r="Y678" s="209">
        <f>X678*K678</f>
        <v>0.077843</v>
      </c>
      <c r="Z678" s="209">
        <v>0</v>
      </c>
      <c r="AA678" s="210">
        <f>Z678*K678</f>
        <v>0</v>
      </c>
      <c r="AR678" s="117" t="s">
        <v>165</v>
      </c>
      <c r="AT678" s="117" t="s">
        <v>161</v>
      </c>
      <c r="AU678" s="117" t="s">
        <v>114</v>
      </c>
      <c r="AY678" s="117" t="s">
        <v>160</v>
      </c>
      <c r="BE678" s="174">
        <f>IF(U678="základní",N678,0)</f>
        <v>0</v>
      </c>
      <c r="BF678" s="174">
        <f>IF(U678="snížená",N678,0)</f>
        <v>0</v>
      </c>
      <c r="BG678" s="174">
        <f>IF(U678="zákl. přenesená",N678,0)</f>
        <v>0</v>
      </c>
      <c r="BH678" s="174">
        <f>IF(U678="sníž. přenesená",N678,0)</f>
        <v>0</v>
      </c>
      <c r="BI678" s="174">
        <f>IF(U678="nulová",N678,0)</f>
        <v>0</v>
      </c>
      <c r="BJ678" s="117" t="s">
        <v>83</v>
      </c>
      <c r="BK678" s="174">
        <f>ROUND(L678*K678,2)</f>
        <v>0</v>
      </c>
      <c r="BL678" s="117" t="s">
        <v>165</v>
      </c>
      <c r="BM678" s="117" t="s">
        <v>1723</v>
      </c>
    </row>
    <row r="679" spans="2:51" s="216" customFormat="1" ht="20.5" customHeight="1">
      <c r="B679" s="211"/>
      <c r="C679" s="388"/>
      <c r="D679" s="388"/>
      <c r="E679" s="389" t="s">
        <v>5</v>
      </c>
      <c r="F679" s="390" t="s">
        <v>1483</v>
      </c>
      <c r="G679" s="391"/>
      <c r="H679" s="391"/>
      <c r="I679" s="391"/>
      <c r="J679" s="388"/>
      <c r="K679" s="392" t="s">
        <v>5</v>
      </c>
      <c r="L679" s="212"/>
      <c r="M679" s="212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16" customFormat="1" ht="20.5" customHeight="1">
      <c r="B680" s="211"/>
      <c r="C680" s="388"/>
      <c r="D680" s="388"/>
      <c r="E680" s="389" t="s">
        <v>5</v>
      </c>
      <c r="F680" s="393" t="s">
        <v>1119</v>
      </c>
      <c r="G680" s="394"/>
      <c r="H680" s="394"/>
      <c r="I680" s="394"/>
      <c r="J680" s="388"/>
      <c r="K680" s="392" t="s">
        <v>5</v>
      </c>
      <c r="L680" s="212"/>
      <c r="M680" s="212"/>
      <c r="N680" s="212"/>
      <c r="O680" s="212"/>
      <c r="P680" s="212"/>
      <c r="Q680" s="212"/>
      <c r="R680" s="215"/>
      <c r="T680" s="217"/>
      <c r="U680" s="212"/>
      <c r="V680" s="212"/>
      <c r="W680" s="212"/>
      <c r="X680" s="212"/>
      <c r="Y680" s="212"/>
      <c r="Z680" s="212"/>
      <c r="AA680" s="218"/>
      <c r="AT680" s="219" t="s">
        <v>168</v>
      </c>
      <c r="AU680" s="219" t="s">
        <v>114</v>
      </c>
      <c r="AV680" s="216" t="s">
        <v>83</v>
      </c>
      <c r="AW680" s="216" t="s">
        <v>33</v>
      </c>
      <c r="AX680" s="216" t="s">
        <v>75</v>
      </c>
      <c r="AY680" s="219" t="s">
        <v>160</v>
      </c>
    </row>
    <row r="681" spans="2:51" s="225" customFormat="1" ht="20.5" customHeight="1">
      <c r="B681" s="220"/>
      <c r="C681" s="395"/>
      <c r="D681" s="395"/>
      <c r="E681" s="396" t="s">
        <v>5</v>
      </c>
      <c r="F681" s="397" t="s">
        <v>1636</v>
      </c>
      <c r="G681" s="398"/>
      <c r="H681" s="398"/>
      <c r="I681" s="398"/>
      <c r="J681" s="395"/>
      <c r="K681" s="399">
        <v>6.75</v>
      </c>
      <c r="L681" s="221"/>
      <c r="M681" s="221"/>
      <c r="N681" s="221"/>
      <c r="O681" s="221"/>
      <c r="P681" s="221"/>
      <c r="Q681" s="221"/>
      <c r="R681" s="224"/>
      <c r="T681" s="226"/>
      <c r="U681" s="221"/>
      <c r="V681" s="221"/>
      <c r="W681" s="221"/>
      <c r="X681" s="221"/>
      <c r="Y681" s="221"/>
      <c r="Z681" s="221"/>
      <c r="AA681" s="227"/>
      <c r="AT681" s="228" t="s">
        <v>168</v>
      </c>
      <c r="AU681" s="228" t="s">
        <v>114</v>
      </c>
      <c r="AV681" s="225" t="s">
        <v>114</v>
      </c>
      <c r="AW681" s="225" t="s">
        <v>33</v>
      </c>
      <c r="AX681" s="225" t="s">
        <v>75</v>
      </c>
      <c r="AY681" s="228" t="s">
        <v>160</v>
      </c>
    </row>
    <row r="682" spans="2:51" s="216" customFormat="1" ht="20.5" customHeight="1">
      <c r="B682" s="211"/>
      <c r="C682" s="388"/>
      <c r="D682" s="388"/>
      <c r="E682" s="389" t="s">
        <v>5</v>
      </c>
      <c r="F682" s="393" t="s">
        <v>1121</v>
      </c>
      <c r="G682" s="394"/>
      <c r="H682" s="394"/>
      <c r="I682" s="394"/>
      <c r="J682" s="388"/>
      <c r="K682" s="392" t="s">
        <v>5</v>
      </c>
      <c r="L682" s="212"/>
      <c r="M682" s="212"/>
      <c r="N682" s="212"/>
      <c r="O682" s="212"/>
      <c r="P682" s="212"/>
      <c r="Q682" s="212"/>
      <c r="R682" s="215"/>
      <c r="T682" s="217"/>
      <c r="U682" s="212"/>
      <c r="V682" s="212"/>
      <c r="W682" s="212"/>
      <c r="X682" s="212"/>
      <c r="Y682" s="212"/>
      <c r="Z682" s="212"/>
      <c r="AA682" s="218"/>
      <c r="AT682" s="219" t="s">
        <v>168</v>
      </c>
      <c r="AU682" s="219" t="s">
        <v>114</v>
      </c>
      <c r="AV682" s="216" t="s">
        <v>83</v>
      </c>
      <c r="AW682" s="216" t="s">
        <v>33</v>
      </c>
      <c r="AX682" s="216" t="s">
        <v>75</v>
      </c>
      <c r="AY682" s="219" t="s">
        <v>160</v>
      </c>
    </row>
    <row r="683" spans="2:51" s="225" customFormat="1" ht="20.5" customHeight="1">
      <c r="B683" s="220"/>
      <c r="C683" s="395"/>
      <c r="D683" s="395"/>
      <c r="E683" s="396" t="s">
        <v>5</v>
      </c>
      <c r="F683" s="397" t="s">
        <v>1636</v>
      </c>
      <c r="G683" s="398"/>
      <c r="H683" s="398"/>
      <c r="I683" s="398"/>
      <c r="J683" s="395"/>
      <c r="K683" s="399">
        <v>6.75</v>
      </c>
      <c r="L683" s="221"/>
      <c r="M683" s="221"/>
      <c r="N683" s="221"/>
      <c r="O683" s="221"/>
      <c r="P683" s="221"/>
      <c r="Q683" s="221"/>
      <c r="R683" s="224"/>
      <c r="T683" s="226"/>
      <c r="U683" s="221"/>
      <c r="V683" s="221"/>
      <c r="W683" s="221"/>
      <c r="X683" s="221"/>
      <c r="Y683" s="221"/>
      <c r="Z683" s="221"/>
      <c r="AA683" s="227"/>
      <c r="AT683" s="228" t="s">
        <v>168</v>
      </c>
      <c r="AU683" s="228" t="s">
        <v>114</v>
      </c>
      <c r="AV683" s="225" t="s">
        <v>114</v>
      </c>
      <c r="AW683" s="225" t="s">
        <v>33</v>
      </c>
      <c r="AX683" s="225" t="s">
        <v>75</v>
      </c>
      <c r="AY683" s="228" t="s">
        <v>160</v>
      </c>
    </row>
    <row r="684" spans="2:51" s="216" customFormat="1" ht="20.5" customHeight="1">
      <c r="B684" s="211"/>
      <c r="C684" s="388"/>
      <c r="D684" s="388"/>
      <c r="E684" s="389" t="s">
        <v>5</v>
      </c>
      <c r="F684" s="393" t="s">
        <v>1123</v>
      </c>
      <c r="G684" s="394"/>
      <c r="H684" s="394"/>
      <c r="I684" s="394"/>
      <c r="J684" s="388"/>
      <c r="K684" s="392" t="s">
        <v>5</v>
      </c>
      <c r="L684" s="212"/>
      <c r="M684" s="212"/>
      <c r="N684" s="212"/>
      <c r="O684" s="212"/>
      <c r="P684" s="212"/>
      <c r="Q684" s="212"/>
      <c r="R684" s="215"/>
      <c r="T684" s="217"/>
      <c r="U684" s="212"/>
      <c r="V684" s="212"/>
      <c r="W684" s="212"/>
      <c r="X684" s="212"/>
      <c r="Y684" s="212"/>
      <c r="Z684" s="212"/>
      <c r="AA684" s="218"/>
      <c r="AT684" s="219" t="s">
        <v>168</v>
      </c>
      <c r="AU684" s="219" t="s">
        <v>114</v>
      </c>
      <c r="AV684" s="216" t="s">
        <v>83</v>
      </c>
      <c r="AW684" s="216" t="s">
        <v>33</v>
      </c>
      <c r="AX684" s="216" t="s">
        <v>75</v>
      </c>
      <c r="AY684" s="219" t="s">
        <v>160</v>
      </c>
    </row>
    <row r="685" spans="2:51" s="225" customFormat="1" ht="20.5" customHeight="1">
      <c r="B685" s="220"/>
      <c r="C685" s="395"/>
      <c r="D685" s="395"/>
      <c r="E685" s="396" t="s">
        <v>5</v>
      </c>
      <c r="F685" s="397" t="s">
        <v>1636</v>
      </c>
      <c r="G685" s="398"/>
      <c r="H685" s="398"/>
      <c r="I685" s="398"/>
      <c r="J685" s="395"/>
      <c r="K685" s="399">
        <v>6.75</v>
      </c>
      <c r="L685" s="221"/>
      <c r="M685" s="221"/>
      <c r="N685" s="221"/>
      <c r="O685" s="221"/>
      <c r="P685" s="221"/>
      <c r="Q685" s="221"/>
      <c r="R685" s="224"/>
      <c r="T685" s="226"/>
      <c r="U685" s="221"/>
      <c r="V685" s="221"/>
      <c r="W685" s="221"/>
      <c r="X685" s="221"/>
      <c r="Y685" s="221"/>
      <c r="Z685" s="221"/>
      <c r="AA685" s="227"/>
      <c r="AT685" s="228" t="s">
        <v>168</v>
      </c>
      <c r="AU685" s="228" t="s">
        <v>114</v>
      </c>
      <c r="AV685" s="225" t="s">
        <v>114</v>
      </c>
      <c r="AW685" s="225" t="s">
        <v>33</v>
      </c>
      <c r="AX685" s="225" t="s">
        <v>75</v>
      </c>
      <c r="AY685" s="228" t="s">
        <v>160</v>
      </c>
    </row>
    <row r="686" spans="2:51" s="216" customFormat="1" ht="20.5" customHeight="1">
      <c r="B686" s="211"/>
      <c r="C686" s="388"/>
      <c r="D686" s="388"/>
      <c r="E686" s="389" t="s">
        <v>5</v>
      </c>
      <c r="F686" s="393" t="s">
        <v>1125</v>
      </c>
      <c r="G686" s="394"/>
      <c r="H686" s="394"/>
      <c r="I686" s="394"/>
      <c r="J686" s="388"/>
      <c r="K686" s="392" t="s">
        <v>5</v>
      </c>
      <c r="L686" s="212"/>
      <c r="M686" s="212"/>
      <c r="N686" s="212"/>
      <c r="O686" s="212"/>
      <c r="P686" s="212"/>
      <c r="Q686" s="212"/>
      <c r="R686" s="215"/>
      <c r="T686" s="217"/>
      <c r="U686" s="212"/>
      <c r="V686" s="212"/>
      <c r="W686" s="212"/>
      <c r="X686" s="212"/>
      <c r="Y686" s="212"/>
      <c r="Z686" s="212"/>
      <c r="AA686" s="218"/>
      <c r="AT686" s="219" t="s">
        <v>168</v>
      </c>
      <c r="AU686" s="219" t="s">
        <v>114</v>
      </c>
      <c r="AV686" s="216" t="s">
        <v>83</v>
      </c>
      <c r="AW686" s="216" t="s">
        <v>33</v>
      </c>
      <c r="AX686" s="216" t="s">
        <v>75</v>
      </c>
      <c r="AY686" s="219" t="s">
        <v>160</v>
      </c>
    </row>
    <row r="687" spans="2:51" s="225" customFormat="1" ht="20.5" customHeight="1">
      <c r="B687" s="220"/>
      <c r="C687" s="395"/>
      <c r="D687" s="395"/>
      <c r="E687" s="396" t="s">
        <v>5</v>
      </c>
      <c r="F687" s="397" t="s">
        <v>1636</v>
      </c>
      <c r="G687" s="398"/>
      <c r="H687" s="398"/>
      <c r="I687" s="398"/>
      <c r="J687" s="395"/>
      <c r="K687" s="399">
        <v>6.75</v>
      </c>
      <c r="L687" s="221"/>
      <c r="M687" s="221"/>
      <c r="N687" s="221"/>
      <c r="O687" s="221"/>
      <c r="P687" s="221"/>
      <c r="Q687" s="221"/>
      <c r="R687" s="224"/>
      <c r="T687" s="226"/>
      <c r="U687" s="221"/>
      <c r="V687" s="221"/>
      <c r="W687" s="221"/>
      <c r="X687" s="221"/>
      <c r="Y687" s="221"/>
      <c r="Z687" s="221"/>
      <c r="AA687" s="227"/>
      <c r="AT687" s="228" t="s">
        <v>168</v>
      </c>
      <c r="AU687" s="228" t="s">
        <v>114</v>
      </c>
      <c r="AV687" s="225" t="s">
        <v>114</v>
      </c>
      <c r="AW687" s="225" t="s">
        <v>33</v>
      </c>
      <c r="AX687" s="225" t="s">
        <v>75</v>
      </c>
      <c r="AY687" s="228" t="s">
        <v>160</v>
      </c>
    </row>
    <row r="688" spans="2:51" s="216" customFormat="1" ht="20.5" customHeight="1">
      <c r="B688" s="211"/>
      <c r="C688" s="388"/>
      <c r="D688" s="388"/>
      <c r="E688" s="389" t="s">
        <v>5</v>
      </c>
      <c r="F688" s="393" t="s">
        <v>1127</v>
      </c>
      <c r="G688" s="394"/>
      <c r="H688" s="394"/>
      <c r="I688" s="394"/>
      <c r="J688" s="388"/>
      <c r="K688" s="392" t="s">
        <v>5</v>
      </c>
      <c r="L688" s="212"/>
      <c r="M688" s="212"/>
      <c r="N688" s="212"/>
      <c r="O688" s="212"/>
      <c r="P688" s="212"/>
      <c r="Q688" s="212"/>
      <c r="R688" s="215"/>
      <c r="T688" s="217"/>
      <c r="U688" s="212"/>
      <c r="V688" s="212"/>
      <c r="W688" s="212"/>
      <c r="X688" s="212"/>
      <c r="Y688" s="212"/>
      <c r="Z688" s="212"/>
      <c r="AA688" s="218"/>
      <c r="AT688" s="219" t="s">
        <v>168</v>
      </c>
      <c r="AU688" s="219" t="s">
        <v>114</v>
      </c>
      <c r="AV688" s="216" t="s">
        <v>83</v>
      </c>
      <c r="AW688" s="216" t="s">
        <v>33</v>
      </c>
      <c r="AX688" s="216" t="s">
        <v>75</v>
      </c>
      <c r="AY688" s="219" t="s">
        <v>160</v>
      </c>
    </row>
    <row r="689" spans="2:51" s="225" customFormat="1" ht="20.5" customHeight="1">
      <c r="B689" s="220"/>
      <c r="C689" s="395"/>
      <c r="D689" s="395"/>
      <c r="E689" s="396" t="s">
        <v>5</v>
      </c>
      <c r="F689" s="397" t="s">
        <v>1636</v>
      </c>
      <c r="G689" s="398"/>
      <c r="H689" s="398"/>
      <c r="I689" s="398"/>
      <c r="J689" s="395"/>
      <c r="K689" s="399">
        <v>6.75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16" customFormat="1" ht="20.5" customHeight="1">
      <c r="B690" s="211"/>
      <c r="C690" s="388"/>
      <c r="D690" s="388"/>
      <c r="E690" s="389" t="s">
        <v>5</v>
      </c>
      <c r="F690" s="393" t="s">
        <v>1129</v>
      </c>
      <c r="G690" s="394"/>
      <c r="H690" s="394"/>
      <c r="I690" s="394"/>
      <c r="J690" s="388"/>
      <c r="K690" s="392" t="s">
        <v>5</v>
      </c>
      <c r="L690" s="212"/>
      <c r="M690" s="212"/>
      <c r="N690" s="212"/>
      <c r="O690" s="212"/>
      <c r="P690" s="212"/>
      <c r="Q690" s="212"/>
      <c r="R690" s="215"/>
      <c r="T690" s="217"/>
      <c r="U690" s="212"/>
      <c r="V690" s="212"/>
      <c r="W690" s="212"/>
      <c r="X690" s="212"/>
      <c r="Y690" s="212"/>
      <c r="Z690" s="212"/>
      <c r="AA690" s="218"/>
      <c r="AT690" s="219" t="s">
        <v>168</v>
      </c>
      <c r="AU690" s="219" t="s">
        <v>114</v>
      </c>
      <c r="AV690" s="216" t="s">
        <v>83</v>
      </c>
      <c r="AW690" s="216" t="s">
        <v>33</v>
      </c>
      <c r="AX690" s="216" t="s">
        <v>75</v>
      </c>
      <c r="AY690" s="219" t="s">
        <v>160</v>
      </c>
    </row>
    <row r="691" spans="2:51" s="225" customFormat="1" ht="20.5" customHeight="1">
      <c r="B691" s="220"/>
      <c r="C691" s="395"/>
      <c r="D691" s="395"/>
      <c r="E691" s="396" t="s">
        <v>5</v>
      </c>
      <c r="F691" s="397" t="s">
        <v>1636</v>
      </c>
      <c r="G691" s="398"/>
      <c r="H691" s="398"/>
      <c r="I691" s="398"/>
      <c r="J691" s="395"/>
      <c r="K691" s="399">
        <v>6.75</v>
      </c>
      <c r="L691" s="221"/>
      <c r="M691" s="221"/>
      <c r="N691" s="221"/>
      <c r="O691" s="221"/>
      <c r="P691" s="221"/>
      <c r="Q691" s="221"/>
      <c r="R691" s="224"/>
      <c r="T691" s="226"/>
      <c r="U691" s="221"/>
      <c r="V691" s="221"/>
      <c r="W691" s="221"/>
      <c r="X691" s="221"/>
      <c r="Y691" s="221"/>
      <c r="Z691" s="221"/>
      <c r="AA691" s="227"/>
      <c r="AT691" s="228" t="s">
        <v>168</v>
      </c>
      <c r="AU691" s="228" t="s">
        <v>114</v>
      </c>
      <c r="AV691" s="225" t="s">
        <v>114</v>
      </c>
      <c r="AW691" s="225" t="s">
        <v>33</v>
      </c>
      <c r="AX691" s="225" t="s">
        <v>75</v>
      </c>
      <c r="AY691" s="228" t="s">
        <v>160</v>
      </c>
    </row>
    <row r="692" spans="2:51" s="216" customFormat="1" ht="20.5" customHeight="1">
      <c r="B692" s="211"/>
      <c r="C692" s="388"/>
      <c r="D692" s="388"/>
      <c r="E692" s="389" t="s">
        <v>5</v>
      </c>
      <c r="F692" s="393" t="s">
        <v>1131</v>
      </c>
      <c r="G692" s="394"/>
      <c r="H692" s="394"/>
      <c r="I692" s="394"/>
      <c r="J692" s="388"/>
      <c r="K692" s="392" t="s">
        <v>5</v>
      </c>
      <c r="L692" s="212"/>
      <c r="M692" s="212"/>
      <c r="N692" s="212"/>
      <c r="O692" s="212"/>
      <c r="P692" s="212"/>
      <c r="Q692" s="212"/>
      <c r="R692" s="215"/>
      <c r="T692" s="217"/>
      <c r="U692" s="212"/>
      <c r="V692" s="212"/>
      <c r="W692" s="212"/>
      <c r="X692" s="212"/>
      <c r="Y692" s="212"/>
      <c r="Z692" s="212"/>
      <c r="AA692" s="218"/>
      <c r="AT692" s="219" t="s">
        <v>168</v>
      </c>
      <c r="AU692" s="219" t="s">
        <v>114</v>
      </c>
      <c r="AV692" s="216" t="s">
        <v>83</v>
      </c>
      <c r="AW692" s="216" t="s">
        <v>33</v>
      </c>
      <c r="AX692" s="216" t="s">
        <v>75</v>
      </c>
      <c r="AY692" s="219" t="s">
        <v>160</v>
      </c>
    </row>
    <row r="693" spans="2:51" s="225" customFormat="1" ht="20.5" customHeight="1">
      <c r="B693" s="220"/>
      <c r="C693" s="395"/>
      <c r="D693" s="395"/>
      <c r="E693" s="396" t="s">
        <v>5</v>
      </c>
      <c r="F693" s="397" t="s">
        <v>1636</v>
      </c>
      <c r="G693" s="398"/>
      <c r="H693" s="398"/>
      <c r="I693" s="398"/>
      <c r="J693" s="395"/>
      <c r="K693" s="399">
        <v>6.75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16" customFormat="1" ht="20.5" customHeight="1">
      <c r="B694" s="211"/>
      <c r="C694" s="388"/>
      <c r="D694" s="388"/>
      <c r="E694" s="389" t="s">
        <v>5</v>
      </c>
      <c r="F694" s="393" t="s">
        <v>1485</v>
      </c>
      <c r="G694" s="394"/>
      <c r="H694" s="394"/>
      <c r="I694" s="394"/>
      <c r="J694" s="388"/>
      <c r="K694" s="392" t="s">
        <v>5</v>
      </c>
      <c r="L694" s="212"/>
      <c r="M694" s="212"/>
      <c r="N694" s="212"/>
      <c r="O694" s="212"/>
      <c r="P694" s="212"/>
      <c r="Q694" s="212"/>
      <c r="R694" s="215"/>
      <c r="T694" s="217"/>
      <c r="U694" s="212"/>
      <c r="V694" s="212"/>
      <c r="W694" s="212"/>
      <c r="X694" s="212"/>
      <c r="Y694" s="212"/>
      <c r="Z694" s="212"/>
      <c r="AA694" s="218"/>
      <c r="AT694" s="219" t="s">
        <v>168</v>
      </c>
      <c r="AU694" s="219" t="s">
        <v>114</v>
      </c>
      <c r="AV694" s="216" t="s">
        <v>83</v>
      </c>
      <c r="AW694" s="216" t="s">
        <v>33</v>
      </c>
      <c r="AX694" s="216" t="s">
        <v>75</v>
      </c>
      <c r="AY694" s="219" t="s">
        <v>160</v>
      </c>
    </row>
    <row r="695" spans="2:51" s="225" customFormat="1" ht="20.5" customHeight="1">
      <c r="B695" s="220"/>
      <c r="C695" s="395"/>
      <c r="D695" s="395"/>
      <c r="E695" s="396" t="s">
        <v>5</v>
      </c>
      <c r="F695" s="397" t="s">
        <v>229</v>
      </c>
      <c r="G695" s="398"/>
      <c r="H695" s="398"/>
      <c r="I695" s="398"/>
      <c r="J695" s="395"/>
      <c r="K695" s="399">
        <v>11</v>
      </c>
      <c r="L695" s="221"/>
      <c r="M695" s="221"/>
      <c r="N695" s="221"/>
      <c r="O695" s="221"/>
      <c r="P695" s="221"/>
      <c r="Q695" s="221"/>
      <c r="R695" s="224"/>
      <c r="T695" s="226"/>
      <c r="U695" s="221"/>
      <c r="V695" s="221"/>
      <c r="W695" s="221"/>
      <c r="X695" s="221"/>
      <c r="Y695" s="221"/>
      <c r="Z695" s="221"/>
      <c r="AA695" s="227"/>
      <c r="AT695" s="228" t="s">
        <v>168</v>
      </c>
      <c r="AU695" s="228" t="s">
        <v>114</v>
      </c>
      <c r="AV695" s="225" t="s">
        <v>114</v>
      </c>
      <c r="AW695" s="225" t="s">
        <v>33</v>
      </c>
      <c r="AX695" s="225" t="s">
        <v>75</v>
      </c>
      <c r="AY695" s="228" t="s">
        <v>160</v>
      </c>
    </row>
    <row r="696" spans="2:51" s="216" customFormat="1" ht="20.5" customHeight="1">
      <c r="B696" s="211"/>
      <c r="C696" s="388"/>
      <c r="D696" s="388"/>
      <c r="E696" s="389" t="s">
        <v>5</v>
      </c>
      <c r="F696" s="393" t="s">
        <v>1133</v>
      </c>
      <c r="G696" s="394"/>
      <c r="H696" s="394"/>
      <c r="I696" s="394"/>
      <c r="J696" s="388"/>
      <c r="K696" s="392" t="s">
        <v>5</v>
      </c>
      <c r="L696" s="212"/>
      <c r="M696" s="212"/>
      <c r="N696" s="212"/>
      <c r="O696" s="212"/>
      <c r="P696" s="212"/>
      <c r="Q696" s="212"/>
      <c r="R696" s="215"/>
      <c r="T696" s="217"/>
      <c r="U696" s="212"/>
      <c r="V696" s="212"/>
      <c r="W696" s="212"/>
      <c r="X696" s="212"/>
      <c r="Y696" s="212"/>
      <c r="Z696" s="212"/>
      <c r="AA696" s="218"/>
      <c r="AT696" s="219" t="s">
        <v>168</v>
      </c>
      <c r="AU696" s="219" t="s">
        <v>114</v>
      </c>
      <c r="AV696" s="216" t="s">
        <v>83</v>
      </c>
      <c r="AW696" s="216" t="s">
        <v>33</v>
      </c>
      <c r="AX696" s="216" t="s">
        <v>75</v>
      </c>
      <c r="AY696" s="219" t="s">
        <v>160</v>
      </c>
    </row>
    <row r="697" spans="2:51" s="225" customFormat="1" ht="20.5" customHeight="1">
      <c r="B697" s="220"/>
      <c r="C697" s="395"/>
      <c r="D697" s="395"/>
      <c r="E697" s="396" t="s">
        <v>5</v>
      </c>
      <c r="F697" s="397" t="s">
        <v>1636</v>
      </c>
      <c r="G697" s="398"/>
      <c r="H697" s="398"/>
      <c r="I697" s="398"/>
      <c r="J697" s="395"/>
      <c r="K697" s="399">
        <v>6.75</v>
      </c>
      <c r="L697" s="221"/>
      <c r="M697" s="221"/>
      <c r="N697" s="221"/>
      <c r="O697" s="221"/>
      <c r="P697" s="221"/>
      <c r="Q697" s="221"/>
      <c r="R697" s="224"/>
      <c r="T697" s="226"/>
      <c r="U697" s="221"/>
      <c r="V697" s="221"/>
      <c r="W697" s="221"/>
      <c r="X697" s="221"/>
      <c r="Y697" s="221"/>
      <c r="Z697" s="221"/>
      <c r="AA697" s="227"/>
      <c r="AT697" s="228" t="s">
        <v>168</v>
      </c>
      <c r="AU697" s="228" t="s">
        <v>114</v>
      </c>
      <c r="AV697" s="225" t="s">
        <v>114</v>
      </c>
      <c r="AW697" s="225" t="s">
        <v>33</v>
      </c>
      <c r="AX697" s="225" t="s">
        <v>75</v>
      </c>
      <c r="AY697" s="228" t="s">
        <v>160</v>
      </c>
    </row>
    <row r="698" spans="2:51" s="216" customFormat="1" ht="20.5" customHeight="1">
      <c r="B698" s="211"/>
      <c r="C698" s="388"/>
      <c r="D698" s="388"/>
      <c r="E698" s="389" t="s">
        <v>5</v>
      </c>
      <c r="F698" s="393" t="s">
        <v>1487</v>
      </c>
      <c r="G698" s="394"/>
      <c r="H698" s="394"/>
      <c r="I698" s="394"/>
      <c r="J698" s="388"/>
      <c r="K698" s="392" t="s">
        <v>5</v>
      </c>
      <c r="L698" s="212"/>
      <c r="M698" s="212"/>
      <c r="N698" s="212"/>
      <c r="O698" s="212"/>
      <c r="P698" s="212"/>
      <c r="Q698" s="212"/>
      <c r="R698" s="215"/>
      <c r="T698" s="217"/>
      <c r="U698" s="212"/>
      <c r="V698" s="212"/>
      <c r="W698" s="212"/>
      <c r="X698" s="212"/>
      <c r="Y698" s="212"/>
      <c r="Z698" s="212"/>
      <c r="AA698" s="218"/>
      <c r="AT698" s="219" t="s">
        <v>168</v>
      </c>
      <c r="AU698" s="219" t="s">
        <v>114</v>
      </c>
      <c r="AV698" s="216" t="s">
        <v>83</v>
      </c>
      <c r="AW698" s="216" t="s">
        <v>33</v>
      </c>
      <c r="AX698" s="216" t="s">
        <v>75</v>
      </c>
      <c r="AY698" s="219" t="s">
        <v>160</v>
      </c>
    </row>
    <row r="699" spans="2:51" s="225" customFormat="1" ht="20.5" customHeight="1">
      <c r="B699" s="220"/>
      <c r="C699" s="395"/>
      <c r="D699" s="395"/>
      <c r="E699" s="396" t="s">
        <v>5</v>
      </c>
      <c r="F699" s="397" t="s">
        <v>1637</v>
      </c>
      <c r="G699" s="398"/>
      <c r="H699" s="398"/>
      <c r="I699" s="398"/>
      <c r="J699" s="395"/>
      <c r="K699" s="399">
        <v>2.9</v>
      </c>
      <c r="L699" s="221"/>
      <c r="M699" s="221"/>
      <c r="N699" s="221"/>
      <c r="O699" s="221"/>
      <c r="P699" s="221"/>
      <c r="Q699" s="221"/>
      <c r="R699" s="224"/>
      <c r="T699" s="226"/>
      <c r="U699" s="221"/>
      <c r="V699" s="221"/>
      <c r="W699" s="221"/>
      <c r="X699" s="221"/>
      <c r="Y699" s="221"/>
      <c r="Z699" s="221"/>
      <c r="AA699" s="227"/>
      <c r="AT699" s="228" t="s">
        <v>168</v>
      </c>
      <c r="AU699" s="228" t="s">
        <v>114</v>
      </c>
      <c r="AV699" s="225" t="s">
        <v>114</v>
      </c>
      <c r="AW699" s="225" t="s">
        <v>33</v>
      </c>
      <c r="AX699" s="225" t="s">
        <v>75</v>
      </c>
      <c r="AY699" s="228" t="s">
        <v>160</v>
      </c>
    </row>
    <row r="700" spans="2:51" s="216" customFormat="1" ht="20.5" customHeight="1">
      <c r="B700" s="211"/>
      <c r="C700" s="388"/>
      <c r="D700" s="388"/>
      <c r="E700" s="389" t="s">
        <v>5</v>
      </c>
      <c r="F700" s="393" t="s">
        <v>1489</v>
      </c>
      <c r="G700" s="394"/>
      <c r="H700" s="394"/>
      <c r="I700" s="394"/>
      <c r="J700" s="388"/>
      <c r="K700" s="392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395"/>
      <c r="D701" s="395"/>
      <c r="E701" s="396" t="s">
        <v>5</v>
      </c>
      <c r="F701" s="397" t="s">
        <v>1638</v>
      </c>
      <c r="G701" s="398"/>
      <c r="H701" s="398"/>
      <c r="I701" s="398"/>
      <c r="J701" s="395"/>
      <c r="K701" s="399">
        <v>5.6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16" customFormat="1" ht="20.5" customHeight="1">
      <c r="B702" s="211"/>
      <c r="C702" s="388"/>
      <c r="D702" s="388"/>
      <c r="E702" s="389" t="s">
        <v>5</v>
      </c>
      <c r="F702" s="393" t="s">
        <v>1491</v>
      </c>
      <c r="G702" s="394"/>
      <c r="H702" s="394"/>
      <c r="I702" s="394"/>
      <c r="J702" s="388"/>
      <c r="K702" s="392" t="s">
        <v>5</v>
      </c>
      <c r="L702" s="212"/>
      <c r="M702" s="212"/>
      <c r="N702" s="212"/>
      <c r="O702" s="212"/>
      <c r="P702" s="212"/>
      <c r="Q702" s="212"/>
      <c r="R702" s="215"/>
      <c r="T702" s="217"/>
      <c r="U702" s="212"/>
      <c r="V702" s="212"/>
      <c r="W702" s="212"/>
      <c r="X702" s="212"/>
      <c r="Y702" s="212"/>
      <c r="Z702" s="212"/>
      <c r="AA702" s="218"/>
      <c r="AT702" s="219" t="s">
        <v>168</v>
      </c>
      <c r="AU702" s="219" t="s">
        <v>114</v>
      </c>
      <c r="AV702" s="216" t="s">
        <v>83</v>
      </c>
      <c r="AW702" s="216" t="s">
        <v>33</v>
      </c>
      <c r="AX702" s="216" t="s">
        <v>75</v>
      </c>
      <c r="AY702" s="219" t="s">
        <v>160</v>
      </c>
    </row>
    <row r="703" spans="2:51" s="225" customFormat="1" ht="20.5" customHeight="1">
      <c r="B703" s="220"/>
      <c r="C703" s="395"/>
      <c r="D703" s="395"/>
      <c r="E703" s="396" t="s">
        <v>5</v>
      </c>
      <c r="F703" s="397" t="s">
        <v>1638</v>
      </c>
      <c r="G703" s="398"/>
      <c r="H703" s="398"/>
      <c r="I703" s="398"/>
      <c r="J703" s="395"/>
      <c r="K703" s="399">
        <v>5.6</v>
      </c>
      <c r="L703" s="221"/>
      <c r="M703" s="221"/>
      <c r="N703" s="221"/>
      <c r="O703" s="221"/>
      <c r="P703" s="221"/>
      <c r="Q703" s="221"/>
      <c r="R703" s="224"/>
      <c r="T703" s="226"/>
      <c r="U703" s="221"/>
      <c r="V703" s="221"/>
      <c r="W703" s="221"/>
      <c r="X703" s="221"/>
      <c r="Y703" s="221"/>
      <c r="Z703" s="221"/>
      <c r="AA703" s="227"/>
      <c r="AT703" s="228" t="s">
        <v>168</v>
      </c>
      <c r="AU703" s="228" t="s">
        <v>114</v>
      </c>
      <c r="AV703" s="225" t="s">
        <v>114</v>
      </c>
      <c r="AW703" s="225" t="s">
        <v>33</v>
      </c>
      <c r="AX703" s="225" t="s">
        <v>75</v>
      </c>
      <c r="AY703" s="228" t="s">
        <v>160</v>
      </c>
    </row>
    <row r="704" spans="2:51" s="216" customFormat="1" ht="20.5" customHeight="1">
      <c r="B704" s="211"/>
      <c r="C704" s="388"/>
      <c r="D704" s="388"/>
      <c r="E704" s="389" t="s">
        <v>5</v>
      </c>
      <c r="F704" s="393" t="s">
        <v>1492</v>
      </c>
      <c r="G704" s="394"/>
      <c r="H704" s="394"/>
      <c r="I704" s="394"/>
      <c r="J704" s="388"/>
      <c r="K704" s="392" t="s">
        <v>5</v>
      </c>
      <c r="L704" s="212"/>
      <c r="M704" s="212"/>
      <c r="N704" s="212"/>
      <c r="O704" s="212"/>
      <c r="P704" s="212"/>
      <c r="Q704" s="212"/>
      <c r="R704" s="215"/>
      <c r="T704" s="217"/>
      <c r="U704" s="212"/>
      <c r="V704" s="212"/>
      <c r="W704" s="212"/>
      <c r="X704" s="212"/>
      <c r="Y704" s="212"/>
      <c r="Z704" s="212"/>
      <c r="AA704" s="218"/>
      <c r="AT704" s="219" t="s">
        <v>168</v>
      </c>
      <c r="AU704" s="219" t="s">
        <v>114</v>
      </c>
      <c r="AV704" s="216" t="s">
        <v>83</v>
      </c>
      <c r="AW704" s="216" t="s">
        <v>33</v>
      </c>
      <c r="AX704" s="216" t="s">
        <v>75</v>
      </c>
      <c r="AY704" s="219" t="s">
        <v>160</v>
      </c>
    </row>
    <row r="705" spans="2:51" s="225" customFormat="1" ht="20.5" customHeight="1">
      <c r="B705" s="220"/>
      <c r="C705" s="395"/>
      <c r="D705" s="395"/>
      <c r="E705" s="396" t="s">
        <v>5</v>
      </c>
      <c r="F705" s="397" t="s">
        <v>1639</v>
      </c>
      <c r="G705" s="398"/>
      <c r="H705" s="398"/>
      <c r="I705" s="398"/>
      <c r="J705" s="395"/>
      <c r="K705" s="399">
        <v>4.15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16" customFormat="1" ht="20.5" customHeight="1">
      <c r="B706" s="211"/>
      <c r="C706" s="388"/>
      <c r="D706" s="388"/>
      <c r="E706" s="389" t="s">
        <v>5</v>
      </c>
      <c r="F706" s="393" t="s">
        <v>1494</v>
      </c>
      <c r="G706" s="394"/>
      <c r="H706" s="394"/>
      <c r="I706" s="394"/>
      <c r="J706" s="388"/>
      <c r="K706" s="392" t="s">
        <v>5</v>
      </c>
      <c r="L706" s="212"/>
      <c r="M706" s="212"/>
      <c r="N706" s="212"/>
      <c r="O706" s="212"/>
      <c r="P706" s="212"/>
      <c r="Q706" s="212"/>
      <c r="R706" s="215"/>
      <c r="T706" s="217"/>
      <c r="U706" s="212"/>
      <c r="V706" s="212"/>
      <c r="W706" s="212"/>
      <c r="X706" s="212"/>
      <c r="Y706" s="212"/>
      <c r="Z706" s="212"/>
      <c r="AA706" s="218"/>
      <c r="AT706" s="219" t="s">
        <v>168</v>
      </c>
      <c r="AU706" s="219" t="s">
        <v>114</v>
      </c>
      <c r="AV706" s="216" t="s">
        <v>83</v>
      </c>
      <c r="AW706" s="216" t="s">
        <v>33</v>
      </c>
      <c r="AX706" s="216" t="s">
        <v>75</v>
      </c>
      <c r="AY706" s="219" t="s">
        <v>160</v>
      </c>
    </row>
    <row r="707" spans="2:51" s="225" customFormat="1" ht="20.5" customHeight="1">
      <c r="B707" s="220"/>
      <c r="C707" s="395"/>
      <c r="D707" s="395"/>
      <c r="E707" s="396" t="s">
        <v>5</v>
      </c>
      <c r="F707" s="397" t="s">
        <v>1639</v>
      </c>
      <c r="G707" s="398"/>
      <c r="H707" s="398"/>
      <c r="I707" s="398"/>
      <c r="J707" s="395"/>
      <c r="K707" s="399">
        <v>4.15</v>
      </c>
      <c r="L707" s="221"/>
      <c r="M707" s="221"/>
      <c r="N707" s="221"/>
      <c r="O707" s="221"/>
      <c r="P707" s="221"/>
      <c r="Q707" s="221"/>
      <c r="R707" s="224"/>
      <c r="T707" s="226"/>
      <c r="U707" s="221"/>
      <c r="V707" s="221"/>
      <c r="W707" s="221"/>
      <c r="X707" s="221"/>
      <c r="Y707" s="221"/>
      <c r="Z707" s="221"/>
      <c r="AA707" s="227"/>
      <c r="AT707" s="228" t="s">
        <v>168</v>
      </c>
      <c r="AU707" s="228" t="s">
        <v>114</v>
      </c>
      <c r="AV707" s="225" t="s">
        <v>114</v>
      </c>
      <c r="AW707" s="225" t="s">
        <v>33</v>
      </c>
      <c r="AX707" s="225" t="s">
        <v>75</v>
      </c>
      <c r="AY707" s="228" t="s">
        <v>160</v>
      </c>
    </row>
    <row r="708" spans="2:51" s="216" customFormat="1" ht="20.5" customHeight="1">
      <c r="B708" s="211"/>
      <c r="C708" s="388"/>
      <c r="D708" s="388"/>
      <c r="E708" s="389" t="s">
        <v>5</v>
      </c>
      <c r="F708" s="393" t="s">
        <v>1495</v>
      </c>
      <c r="G708" s="394"/>
      <c r="H708" s="394"/>
      <c r="I708" s="394"/>
      <c r="J708" s="388"/>
      <c r="K708" s="392" t="s">
        <v>5</v>
      </c>
      <c r="L708" s="212"/>
      <c r="M708" s="212"/>
      <c r="N708" s="212"/>
      <c r="O708" s="212"/>
      <c r="P708" s="212"/>
      <c r="Q708" s="212"/>
      <c r="R708" s="215"/>
      <c r="T708" s="217"/>
      <c r="U708" s="212"/>
      <c r="V708" s="212"/>
      <c r="W708" s="212"/>
      <c r="X708" s="212"/>
      <c r="Y708" s="212"/>
      <c r="Z708" s="212"/>
      <c r="AA708" s="218"/>
      <c r="AT708" s="219" t="s">
        <v>168</v>
      </c>
      <c r="AU708" s="219" t="s">
        <v>114</v>
      </c>
      <c r="AV708" s="216" t="s">
        <v>83</v>
      </c>
      <c r="AW708" s="216" t="s">
        <v>33</v>
      </c>
      <c r="AX708" s="216" t="s">
        <v>75</v>
      </c>
      <c r="AY708" s="219" t="s">
        <v>160</v>
      </c>
    </row>
    <row r="709" spans="2:51" s="225" customFormat="1" ht="20.5" customHeight="1">
      <c r="B709" s="220"/>
      <c r="C709" s="395"/>
      <c r="D709" s="395"/>
      <c r="E709" s="396" t="s">
        <v>5</v>
      </c>
      <c r="F709" s="397" t="s">
        <v>1639</v>
      </c>
      <c r="G709" s="398"/>
      <c r="H709" s="398"/>
      <c r="I709" s="398"/>
      <c r="J709" s="395"/>
      <c r="K709" s="399">
        <v>4.15</v>
      </c>
      <c r="L709" s="221"/>
      <c r="M709" s="221"/>
      <c r="N709" s="221"/>
      <c r="O709" s="221"/>
      <c r="P709" s="221"/>
      <c r="Q709" s="221"/>
      <c r="R709" s="224"/>
      <c r="T709" s="226"/>
      <c r="U709" s="221"/>
      <c r="V709" s="221"/>
      <c r="W709" s="221"/>
      <c r="X709" s="221"/>
      <c r="Y709" s="221"/>
      <c r="Z709" s="221"/>
      <c r="AA709" s="227"/>
      <c r="AT709" s="228" t="s">
        <v>168</v>
      </c>
      <c r="AU709" s="228" t="s">
        <v>114</v>
      </c>
      <c r="AV709" s="225" t="s">
        <v>114</v>
      </c>
      <c r="AW709" s="225" t="s">
        <v>33</v>
      </c>
      <c r="AX709" s="225" t="s">
        <v>75</v>
      </c>
      <c r="AY709" s="228" t="s">
        <v>160</v>
      </c>
    </row>
    <row r="710" spans="2:51" s="216" customFormat="1" ht="20.5" customHeight="1">
      <c r="B710" s="211"/>
      <c r="C710" s="388"/>
      <c r="D710" s="388"/>
      <c r="E710" s="389" t="s">
        <v>5</v>
      </c>
      <c r="F710" s="393" t="s">
        <v>1496</v>
      </c>
      <c r="G710" s="394"/>
      <c r="H710" s="394"/>
      <c r="I710" s="394"/>
      <c r="J710" s="388"/>
      <c r="K710" s="392" t="s">
        <v>5</v>
      </c>
      <c r="L710" s="212"/>
      <c r="M710" s="212"/>
      <c r="N710" s="212"/>
      <c r="O710" s="212"/>
      <c r="P710" s="212"/>
      <c r="Q710" s="212"/>
      <c r="R710" s="215"/>
      <c r="T710" s="217"/>
      <c r="U710" s="212"/>
      <c r="V710" s="212"/>
      <c r="W710" s="212"/>
      <c r="X710" s="212"/>
      <c r="Y710" s="212"/>
      <c r="Z710" s="212"/>
      <c r="AA710" s="218"/>
      <c r="AT710" s="219" t="s">
        <v>168</v>
      </c>
      <c r="AU710" s="219" t="s">
        <v>114</v>
      </c>
      <c r="AV710" s="216" t="s">
        <v>83</v>
      </c>
      <c r="AW710" s="216" t="s">
        <v>33</v>
      </c>
      <c r="AX710" s="216" t="s">
        <v>75</v>
      </c>
      <c r="AY710" s="219" t="s">
        <v>160</v>
      </c>
    </row>
    <row r="711" spans="2:51" s="225" customFormat="1" ht="20.5" customHeight="1">
      <c r="B711" s="220"/>
      <c r="C711" s="395"/>
      <c r="D711" s="395"/>
      <c r="E711" s="396" t="s">
        <v>5</v>
      </c>
      <c r="F711" s="397" t="s">
        <v>1640</v>
      </c>
      <c r="G711" s="398"/>
      <c r="H711" s="398"/>
      <c r="I711" s="398"/>
      <c r="J711" s="395"/>
      <c r="K711" s="399">
        <v>7.85</v>
      </c>
      <c r="L711" s="221"/>
      <c r="M711" s="221"/>
      <c r="N711" s="221"/>
      <c r="O711" s="221"/>
      <c r="P711" s="221"/>
      <c r="Q711" s="221"/>
      <c r="R711" s="224"/>
      <c r="T711" s="226"/>
      <c r="U711" s="221"/>
      <c r="V711" s="221"/>
      <c r="W711" s="221"/>
      <c r="X711" s="221"/>
      <c r="Y711" s="221"/>
      <c r="Z711" s="221"/>
      <c r="AA711" s="227"/>
      <c r="AT711" s="228" t="s">
        <v>168</v>
      </c>
      <c r="AU711" s="228" t="s">
        <v>114</v>
      </c>
      <c r="AV711" s="225" t="s">
        <v>114</v>
      </c>
      <c r="AW711" s="225" t="s">
        <v>33</v>
      </c>
      <c r="AX711" s="225" t="s">
        <v>75</v>
      </c>
      <c r="AY711" s="228" t="s">
        <v>160</v>
      </c>
    </row>
    <row r="712" spans="2:51" s="216" customFormat="1" ht="20.5" customHeight="1">
      <c r="B712" s="211"/>
      <c r="C712" s="388"/>
      <c r="D712" s="388"/>
      <c r="E712" s="389" t="s">
        <v>5</v>
      </c>
      <c r="F712" s="393" t="s">
        <v>1498</v>
      </c>
      <c r="G712" s="394"/>
      <c r="H712" s="394"/>
      <c r="I712" s="394"/>
      <c r="J712" s="388"/>
      <c r="K712" s="392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395"/>
      <c r="D713" s="395"/>
      <c r="E713" s="396" t="s">
        <v>5</v>
      </c>
      <c r="F713" s="397" t="s">
        <v>1640</v>
      </c>
      <c r="G713" s="398"/>
      <c r="H713" s="398"/>
      <c r="I713" s="398"/>
      <c r="J713" s="395"/>
      <c r="K713" s="399">
        <v>7.85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16" customFormat="1" ht="20.5" customHeight="1">
      <c r="B714" s="211"/>
      <c r="C714" s="388"/>
      <c r="D714" s="388"/>
      <c r="E714" s="389" t="s">
        <v>5</v>
      </c>
      <c r="F714" s="393" t="s">
        <v>1499</v>
      </c>
      <c r="G714" s="394"/>
      <c r="H714" s="394"/>
      <c r="I714" s="394"/>
      <c r="J714" s="388"/>
      <c r="K714" s="392" t="s">
        <v>5</v>
      </c>
      <c r="L714" s="212"/>
      <c r="M714" s="212"/>
      <c r="N714" s="212"/>
      <c r="O714" s="212"/>
      <c r="P714" s="212"/>
      <c r="Q714" s="212"/>
      <c r="R714" s="215"/>
      <c r="T714" s="217"/>
      <c r="U714" s="212"/>
      <c r="V714" s="212"/>
      <c r="W714" s="212"/>
      <c r="X714" s="212"/>
      <c r="Y714" s="212"/>
      <c r="Z714" s="212"/>
      <c r="AA714" s="218"/>
      <c r="AT714" s="219" t="s">
        <v>168</v>
      </c>
      <c r="AU714" s="219" t="s">
        <v>114</v>
      </c>
      <c r="AV714" s="216" t="s">
        <v>83</v>
      </c>
      <c r="AW714" s="216" t="s">
        <v>33</v>
      </c>
      <c r="AX714" s="216" t="s">
        <v>75</v>
      </c>
      <c r="AY714" s="219" t="s">
        <v>160</v>
      </c>
    </row>
    <row r="715" spans="2:51" s="225" customFormat="1" ht="20.5" customHeight="1">
      <c r="B715" s="220"/>
      <c r="C715" s="395"/>
      <c r="D715" s="395"/>
      <c r="E715" s="396" t="s">
        <v>5</v>
      </c>
      <c r="F715" s="397" t="s">
        <v>1640</v>
      </c>
      <c r="G715" s="398"/>
      <c r="H715" s="398"/>
      <c r="I715" s="398"/>
      <c r="J715" s="395"/>
      <c r="K715" s="399">
        <v>7.85</v>
      </c>
      <c r="L715" s="221"/>
      <c r="M715" s="221"/>
      <c r="N715" s="221"/>
      <c r="O715" s="221"/>
      <c r="P715" s="221"/>
      <c r="Q715" s="221"/>
      <c r="R715" s="224"/>
      <c r="T715" s="226"/>
      <c r="U715" s="221"/>
      <c r="V715" s="221"/>
      <c r="W715" s="221"/>
      <c r="X715" s="221"/>
      <c r="Y715" s="221"/>
      <c r="Z715" s="221"/>
      <c r="AA715" s="227"/>
      <c r="AT715" s="228" t="s">
        <v>168</v>
      </c>
      <c r="AU715" s="228" t="s">
        <v>114</v>
      </c>
      <c r="AV715" s="225" t="s">
        <v>114</v>
      </c>
      <c r="AW715" s="225" t="s">
        <v>33</v>
      </c>
      <c r="AX715" s="225" t="s">
        <v>75</v>
      </c>
      <c r="AY715" s="228" t="s">
        <v>160</v>
      </c>
    </row>
    <row r="716" spans="2:51" s="243" customFormat="1" ht="20.5" customHeight="1">
      <c r="B716" s="238"/>
      <c r="C716" s="405"/>
      <c r="D716" s="405"/>
      <c r="E716" s="406" t="s">
        <v>5</v>
      </c>
      <c r="F716" s="407" t="s">
        <v>197</v>
      </c>
      <c r="G716" s="408"/>
      <c r="H716" s="408"/>
      <c r="I716" s="408"/>
      <c r="J716" s="405"/>
      <c r="K716" s="409">
        <v>115.1</v>
      </c>
      <c r="L716" s="239"/>
      <c r="M716" s="239"/>
      <c r="N716" s="239"/>
      <c r="O716" s="239"/>
      <c r="P716" s="239"/>
      <c r="Q716" s="239"/>
      <c r="R716" s="242"/>
      <c r="T716" s="244"/>
      <c r="U716" s="239"/>
      <c r="V716" s="239"/>
      <c r="W716" s="239"/>
      <c r="X716" s="239"/>
      <c r="Y716" s="239"/>
      <c r="Z716" s="239"/>
      <c r="AA716" s="245"/>
      <c r="AT716" s="246" t="s">
        <v>168</v>
      </c>
      <c r="AU716" s="246" t="s">
        <v>114</v>
      </c>
      <c r="AV716" s="243" t="s">
        <v>175</v>
      </c>
      <c r="AW716" s="243" t="s">
        <v>33</v>
      </c>
      <c r="AX716" s="243" t="s">
        <v>75</v>
      </c>
      <c r="AY716" s="246" t="s">
        <v>160</v>
      </c>
    </row>
    <row r="717" spans="2:51" s="216" customFormat="1" ht="20.5" customHeight="1">
      <c r="B717" s="211"/>
      <c r="C717" s="388"/>
      <c r="D717" s="388"/>
      <c r="E717" s="389" t="s">
        <v>5</v>
      </c>
      <c r="F717" s="393" t="s">
        <v>1500</v>
      </c>
      <c r="G717" s="394"/>
      <c r="H717" s="394"/>
      <c r="I717" s="394"/>
      <c r="J717" s="388"/>
      <c r="K717" s="392" t="s">
        <v>5</v>
      </c>
      <c r="L717" s="212"/>
      <c r="M717" s="212"/>
      <c r="N717" s="212"/>
      <c r="O717" s="212"/>
      <c r="P717" s="212"/>
      <c r="Q717" s="212"/>
      <c r="R717" s="215"/>
      <c r="T717" s="217"/>
      <c r="U717" s="212"/>
      <c r="V717" s="212"/>
      <c r="W717" s="212"/>
      <c r="X717" s="212"/>
      <c r="Y717" s="212"/>
      <c r="Z717" s="212"/>
      <c r="AA717" s="218"/>
      <c r="AT717" s="219" t="s">
        <v>168</v>
      </c>
      <c r="AU717" s="219" t="s">
        <v>114</v>
      </c>
      <c r="AV717" s="216" t="s">
        <v>83</v>
      </c>
      <c r="AW717" s="216" t="s">
        <v>33</v>
      </c>
      <c r="AX717" s="216" t="s">
        <v>75</v>
      </c>
      <c r="AY717" s="219" t="s">
        <v>160</v>
      </c>
    </row>
    <row r="718" spans="2:51" s="225" customFormat="1" ht="20.5" customHeight="1">
      <c r="B718" s="220"/>
      <c r="C718" s="395"/>
      <c r="D718" s="395"/>
      <c r="E718" s="396" t="s">
        <v>5</v>
      </c>
      <c r="F718" s="397" t="s">
        <v>1652</v>
      </c>
      <c r="G718" s="398"/>
      <c r="H718" s="398"/>
      <c r="I718" s="398"/>
      <c r="J718" s="395"/>
      <c r="K718" s="399">
        <v>8.3</v>
      </c>
      <c r="L718" s="221"/>
      <c r="M718" s="221"/>
      <c r="N718" s="221"/>
      <c r="O718" s="221"/>
      <c r="P718" s="221"/>
      <c r="Q718" s="221"/>
      <c r="R718" s="224"/>
      <c r="T718" s="226"/>
      <c r="U718" s="221"/>
      <c r="V718" s="221"/>
      <c r="W718" s="221"/>
      <c r="X718" s="221"/>
      <c r="Y718" s="221"/>
      <c r="Z718" s="221"/>
      <c r="AA718" s="227"/>
      <c r="AT718" s="228" t="s">
        <v>168</v>
      </c>
      <c r="AU718" s="228" t="s">
        <v>114</v>
      </c>
      <c r="AV718" s="225" t="s">
        <v>114</v>
      </c>
      <c r="AW718" s="225" t="s">
        <v>33</v>
      </c>
      <c r="AX718" s="225" t="s">
        <v>75</v>
      </c>
      <c r="AY718" s="228" t="s">
        <v>160</v>
      </c>
    </row>
    <row r="719" spans="2:51" s="243" customFormat="1" ht="20.5" customHeight="1">
      <c r="B719" s="238"/>
      <c r="C719" s="405"/>
      <c r="D719" s="405"/>
      <c r="E719" s="406" t="s">
        <v>5</v>
      </c>
      <c r="F719" s="407" t="s">
        <v>197</v>
      </c>
      <c r="G719" s="408"/>
      <c r="H719" s="408"/>
      <c r="I719" s="408"/>
      <c r="J719" s="405"/>
      <c r="K719" s="409">
        <v>8.3</v>
      </c>
      <c r="L719" s="239"/>
      <c r="M719" s="239"/>
      <c r="N719" s="239"/>
      <c r="O719" s="239"/>
      <c r="P719" s="239"/>
      <c r="Q719" s="239"/>
      <c r="R719" s="242"/>
      <c r="T719" s="244"/>
      <c r="U719" s="239"/>
      <c r="V719" s="239"/>
      <c r="W719" s="239"/>
      <c r="X719" s="239"/>
      <c r="Y719" s="239"/>
      <c r="Z719" s="239"/>
      <c r="AA719" s="245"/>
      <c r="AT719" s="246" t="s">
        <v>168</v>
      </c>
      <c r="AU719" s="246" t="s">
        <v>114</v>
      </c>
      <c r="AV719" s="243" t="s">
        <v>175</v>
      </c>
      <c r="AW719" s="243" t="s">
        <v>33</v>
      </c>
      <c r="AX719" s="243" t="s">
        <v>75</v>
      </c>
      <c r="AY719" s="246" t="s">
        <v>160</v>
      </c>
    </row>
    <row r="720" spans="2:51" s="216" customFormat="1" ht="20.5" customHeight="1">
      <c r="B720" s="211"/>
      <c r="C720" s="388"/>
      <c r="D720" s="388"/>
      <c r="E720" s="389" t="s">
        <v>5</v>
      </c>
      <c r="F720" s="393" t="s">
        <v>1648</v>
      </c>
      <c r="G720" s="394"/>
      <c r="H720" s="394"/>
      <c r="I720" s="394"/>
      <c r="J720" s="388"/>
      <c r="K720" s="392" t="s">
        <v>5</v>
      </c>
      <c r="L720" s="212"/>
      <c r="M720" s="212"/>
      <c r="N720" s="212"/>
      <c r="O720" s="212"/>
      <c r="P720" s="212"/>
      <c r="Q720" s="212"/>
      <c r="R720" s="215"/>
      <c r="T720" s="217"/>
      <c r="U720" s="212"/>
      <c r="V720" s="212"/>
      <c r="W720" s="212"/>
      <c r="X720" s="212"/>
      <c r="Y720" s="212"/>
      <c r="Z720" s="212"/>
      <c r="AA720" s="218"/>
      <c r="AT720" s="219" t="s">
        <v>168</v>
      </c>
      <c r="AU720" s="219" t="s">
        <v>114</v>
      </c>
      <c r="AV720" s="216" t="s">
        <v>83</v>
      </c>
      <c r="AW720" s="216" t="s">
        <v>33</v>
      </c>
      <c r="AX720" s="216" t="s">
        <v>75</v>
      </c>
      <c r="AY720" s="219" t="s">
        <v>160</v>
      </c>
    </row>
    <row r="721" spans="2:51" s="225" customFormat="1" ht="20.5" customHeight="1">
      <c r="B721" s="220"/>
      <c r="C721" s="395"/>
      <c r="D721" s="395"/>
      <c r="E721" s="396" t="s">
        <v>5</v>
      </c>
      <c r="F721" s="397" t="s">
        <v>1649</v>
      </c>
      <c r="G721" s="398"/>
      <c r="H721" s="398"/>
      <c r="I721" s="398"/>
      <c r="J721" s="395"/>
      <c r="K721" s="399">
        <v>163</v>
      </c>
      <c r="L721" s="221"/>
      <c r="M721" s="221"/>
      <c r="N721" s="221"/>
      <c r="O721" s="221"/>
      <c r="P721" s="221"/>
      <c r="Q721" s="221"/>
      <c r="R721" s="224"/>
      <c r="T721" s="226"/>
      <c r="U721" s="221"/>
      <c r="V721" s="221"/>
      <c r="W721" s="221"/>
      <c r="X721" s="221"/>
      <c r="Y721" s="221"/>
      <c r="Z721" s="221"/>
      <c r="AA721" s="227"/>
      <c r="AT721" s="228" t="s">
        <v>168</v>
      </c>
      <c r="AU721" s="228" t="s">
        <v>114</v>
      </c>
      <c r="AV721" s="225" t="s">
        <v>114</v>
      </c>
      <c r="AW721" s="225" t="s">
        <v>33</v>
      </c>
      <c r="AX721" s="225" t="s">
        <v>75</v>
      </c>
      <c r="AY721" s="228" t="s">
        <v>160</v>
      </c>
    </row>
    <row r="722" spans="2:51" s="216" customFormat="1" ht="20.5" customHeight="1">
      <c r="B722" s="211"/>
      <c r="C722" s="388"/>
      <c r="D722" s="388"/>
      <c r="E722" s="389" t="s">
        <v>5</v>
      </c>
      <c r="F722" s="393" t="s">
        <v>1650</v>
      </c>
      <c r="G722" s="394"/>
      <c r="H722" s="394"/>
      <c r="I722" s="394"/>
      <c r="J722" s="388"/>
      <c r="K722" s="392" t="s">
        <v>5</v>
      </c>
      <c r="L722" s="212"/>
      <c r="M722" s="212"/>
      <c r="N722" s="212"/>
      <c r="O722" s="212"/>
      <c r="P722" s="212"/>
      <c r="Q722" s="212"/>
      <c r="R722" s="215"/>
      <c r="T722" s="217"/>
      <c r="U722" s="212"/>
      <c r="V722" s="212"/>
      <c r="W722" s="212"/>
      <c r="X722" s="212"/>
      <c r="Y722" s="212"/>
      <c r="Z722" s="212"/>
      <c r="AA722" s="218"/>
      <c r="AT722" s="219" t="s">
        <v>168</v>
      </c>
      <c r="AU722" s="219" t="s">
        <v>114</v>
      </c>
      <c r="AV722" s="216" t="s">
        <v>83</v>
      </c>
      <c r="AW722" s="216" t="s">
        <v>33</v>
      </c>
      <c r="AX722" s="216" t="s">
        <v>75</v>
      </c>
      <c r="AY722" s="219" t="s">
        <v>160</v>
      </c>
    </row>
    <row r="723" spans="2:51" s="225" customFormat="1" ht="20.5" customHeight="1">
      <c r="B723" s="220"/>
      <c r="C723" s="395"/>
      <c r="D723" s="395"/>
      <c r="E723" s="396" t="s">
        <v>5</v>
      </c>
      <c r="F723" s="397" t="s">
        <v>441</v>
      </c>
      <c r="G723" s="398"/>
      <c r="H723" s="398"/>
      <c r="I723" s="398"/>
      <c r="J723" s="395"/>
      <c r="K723" s="399">
        <v>52</v>
      </c>
      <c r="L723" s="221"/>
      <c r="M723" s="221"/>
      <c r="N723" s="221"/>
      <c r="O723" s="221"/>
      <c r="P723" s="221"/>
      <c r="Q723" s="221"/>
      <c r="R723" s="224"/>
      <c r="T723" s="226"/>
      <c r="U723" s="221"/>
      <c r="V723" s="221"/>
      <c r="W723" s="221"/>
      <c r="X723" s="221"/>
      <c r="Y723" s="221"/>
      <c r="Z723" s="221"/>
      <c r="AA723" s="227"/>
      <c r="AT723" s="228" t="s">
        <v>168</v>
      </c>
      <c r="AU723" s="228" t="s">
        <v>114</v>
      </c>
      <c r="AV723" s="225" t="s">
        <v>114</v>
      </c>
      <c r="AW723" s="225" t="s">
        <v>33</v>
      </c>
      <c r="AX723" s="225" t="s">
        <v>75</v>
      </c>
      <c r="AY723" s="228" t="s">
        <v>160</v>
      </c>
    </row>
    <row r="724" spans="2:51" s="216" customFormat="1" ht="20.5" customHeight="1">
      <c r="B724" s="211"/>
      <c r="C724" s="388"/>
      <c r="D724" s="388"/>
      <c r="E724" s="389" t="s">
        <v>5</v>
      </c>
      <c r="F724" s="393" t="s">
        <v>1651</v>
      </c>
      <c r="G724" s="394"/>
      <c r="H724" s="394"/>
      <c r="I724" s="394"/>
      <c r="J724" s="388"/>
      <c r="K724" s="392" t="s">
        <v>5</v>
      </c>
      <c r="L724" s="212"/>
      <c r="M724" s="212"/>
      <c r="N724" s="212"/>
      <c r="O724" s="212"/>
      <c r="P724" s="212"/>
      <c r="Q724" s="212"/>
      <c r="R724" s="215"/>
      <c r="T724" s="217"/>
      <c r="U724" s="212"/>
      <c r="V724" s="212"/>
      <c r="W724" s="212"/>
      <c r="X724" s="212"/>
      <c r="Y724" s="212"/>
      <c r="Z724" s="212"/>
      <c r="AA724" s="218"/>
      <c r="AT724" s="219" t="s">
        <v>168</v>
      </c>
      <c r="AU724" s="219" t="s">
        <v>114</v>
      </c>
      <c r="AV724" s="216" t="s">
        <v>83</v>
      </c>
      <c r="AW724" s="216" t="s">
        <v>33</v>
      </c>
      <c r="AX724" s="216" t="s">
        <v>75</v>
      </c>
      <c r="AY724" s="219" t="s">
        <v>160</v>
      </c>
    </row>
    <row r="725" spans="2:51" s="225" customFormat="1" ht="20.5" customHeight="1">
      <c r="B725" s="220"/>
      <c r="C725" s="395"/>
      <c r="D725" s="395"/>
      <c r="E725" s="396" t="s">
        <v>5</v>
      </c>
      <c r="F725" s="397" t="s">
        <v>502</v>
      </c>
      <c r="G725" s="398"/>
      <c r="H725" s="398"/>
      <c r="I725" s="398"/>
      <c r="J725" s="395"/>
      <c r="K725" s="399">
        <v>63</v>
      </c>
      <c r="L725" s="221"/>
      <c r="M725" s="221"/>
      <c r="N725" s="221"/>
      <c r="O725" s="221"/>
      <c r="P725" s="221"/>
      <c r="Q725" s="221"/>
      <c r="R725" s="224"/>
      <c r="T725" s="226"/>
      <c r="U725" s="221"/>
      <c r="V725" s="221"/>
      <c r="W725" s="221"/>
      <c r="X725" s="221"/>
      <c r="Y725" s="221"/>
      <c r="Z725" s="221"/>
      <c r="AA725" s="227"/>
      <c r="AT725" s="228" t="s">
        <v>168</v>
      </c>
      <c r="AU725" s="228" t="s">
        <v>114</v>
      </c>
      <c r="AV725" s="225" t="s">
        <v>114</v>
      </c>
      <c r="AW725" s="225" t="s">
        <v>33</v>
      </c>
      <c r="AX725" s="225" t="s">
        <v>75</v>
      </c>
      <c r="AY725" s="228" t="s">
        <v>160</v>
      </c>
    </row>
    <row r="726" spans="2:51" s="243" customFormat="1" ht="20.5" customHeight="1">
      <c r="B726" s="238"/>
      <c r="C726" s="405"/>
      <c r="D726" s="405"/>
      <c r="E726" s="406" t="s">
        <v>5</v>
      </c>
      <c r="F726" s="407" t="s">
        <v>197</v>
      </c>
      <c r="G726" s="408"/>
      <c r="H726" s="408"/>
      <c r="I726" s="408"/>
      <c r="J726" s="405"/>
      <c r="K726" s="409">
        <v>278</v>
      </c>
      <c r="L726" s="239"/>
      <c r="M726" s="239"/>
      <c r="N726" s="239"/>
      <c r="O726" s="239"/>
      <c r="P726" s="239"/>
      <c r="Q726" s="239"/>
      <c r="R726" s="242"/>
      <c r="T726" s="244"/>
      <c r="U726" s="239"/>
      <c r="V726" s="239"/>
      <c r="W726" s="239"/>
      <c r="X726" s="239"/>
      <c r="Y726" s="239"/>
      <c r="Z726" s="239"/>
      <c r="AA726" s="245"/>
      <c r="AT726" s="246" t="s">
        <v>168</v>
      </c>
      <c r="AU726" s="246" t="s">
        <v>114</v>
      </c>
      <c r="AV726" s="243" t="s">
        <v>175</v>
      </c>
      <c r="AW726" s="243" t="s">
        <v>33</v>
      </c>
      <c r="AX726" s="243" t="s">
        <v>75</v>
      </c>
      <c r="AY726" s="246" t="s">
        <v>160</v>
      </c>
    </row>
    <row r="727" spans="2:51" s="216" customFormat="1" ht="20.5" customHeight="1">
      <c r="B727" s="211"/>
      <c r="C727" s="388"/>
      <c r="D727" s="388"/>
      <c r="E727" s="389" t="s">
        <v>5</v>
      </c>
      <c r="F727" s="393" t="s">
        <v>1500</v>
      </c>
      <c r="G727" s="394"/>
      <c r="H727" s="394"/>
      <c r="I727" s="394"/>
      <c r="J727" s="388"/>
      <c r="K727" s="392" t="s">
        <v>5</v>
      </c>
      <c r="L727" s="212"/>
      <c r="M727" s="212"/>
      <c r="N727" s="212"/>
      <c r="O727" s="212"/>
      <c r="P727" s="212"/>
      <c r="Q727" s="212"/>
      <c r="R727" s="215"/>
      <c r="T727" s="217"/>
      <c r="U727" s="212"/>
      <c r="V727" s="212"/>
      <c r="W727" s="212"/>
      <c r="X727" s="212"/>
      <c r="Y727" s="212"/>
      <c r="Z727" s="212"/>
      <c r="AA727" s="218"/>
      <c r="AT727" s="219" t="s">
        <v>168</v>
      </c>
      <c r="AU727" s="219" t="s">
        <v>114</v>
      </c>
      <c r="AV727" s="216" t="s">
        <v>83</v>
      </c>
      <c r="AW727" s="216" t="s">
        <v>33</v>
      </c>
      <c r="AX727" s="216" t="s">
        <v>75</v>
      </c>
      <c r="AY727" s="219" t="s">
        <v>160</v>
      </c>
    </row>
    <row r="728" spans="2:51" s="225" customFormat="1" ht="20.5" customHeight="1">
      <c r="B728" s="220"/>
      <c r="C728" s="395"/>
      <c r="D728" s="395"/>
      <c r="E728" s="396" t="s">
        <v>5</v>
      </c>
      <c r="F728" s="397" t="s">
        <v>1652</v>
      </c>
      <c r="G728" s="398"/>
      <c r="H728" s="398"/>
      <c r="I728" s="398"/>
      <c r="J728" s="395"/>
      <c r="K728" s="399">
        <v>8.3</v>
      </c>
      <c r="L728" s="221"/>
      <c r="M728" s="221"/>
      <c r="N728" s="221"/>
      <c r="O728" s="221"/>
      <c r="P728" s="221"/>
      <c r="Q728" s="221"/>
      <c r="R728" s="224"/>
      <c r="T728" s="226"/>
      <c r="U728" s="221"/>
      <c r="V728" s="221"/>
      <c r="W728" s="221"/>
      <c r="X728" s="221"/>
      <c r="Y728" s="221"/>
      <c r="Z728" s="221"/>
      <c r="AA728" s="227"/>
      <c r="AT728" s="228" t="s">
        <v>168</v>
      </c>
      <c r="AU728" s="228" t="s">
        <v>114</v>
      </c>
      <c r="AV728" s="225" t="s">
        <v>114</v>
      </c>
      <c r="AW728" s="225" t="s">
        <v>33</v>
      </c>
      <c r="AX728" s="225" t="s">
        <v>75</v>
      </c>
      <c r="AY728" s="228" t="s">
        <v>160</v>
      </c>
    </row>
    <row r="729" spans="2:51" s="243" customFormat="1" ht="20.5" customHeight="1">
      <c r="B729" s="238"/>
      <c r="C729" s="405"/>
      <c r="D729" s="405"/>
      <c r="E729" s="406" t="s">
        <v>5</v>
      </c>
      <c r="F729" s="407" t="s">
        <v>197</v>
      </c>
      <c r="G729" s="408"/>
      <c r="H729" s="408"/>
      <c r="I729" s="408"/>
      <c r="J729" s="405"/>
      <c r="K729" s="409">
        <v>8.3</v>
      </c>
      <c r="L729" s="239"/>
      <c r="M729" s="239"/>
      <c r="N729" s="239"/>
      <c r="O729" s="239"/>
      <c r="P729" s="239"/>
      <c r="Q729" s="239"/>
      <c r="R729" s="242"/>
      <c r="T729" s="244"/>
      <c r="U729" s="239"/>
      <c r="V729" s="239"/>
      <c r="W729" s="239"/>
      <c r="X729" s="239"/>
      <c r="Y729" s="239"/>
      <c r="Z729" s="239"/>
      <c r="AA729" s="245"/>
      <c r="AT729" s="246" t="s">
        <v>168</v>
      </c>
      <c r="AU729" s="246" t="s">
        <v>114</v>
      </c>
      <c r="AV729" s="243" t="s">
        <v>175</v>
      </c>
      <c r="AW729" s="243" t="s">
        <v>33</v>
      </c>
      <c r="AX729" s="243" t="s">
        <v>75</v>
      </c>
      <c r="AY729" s="246" t="s">
        <v>160</v>
      </c>
    </row>
    <row r="730" spans="2:51" s="234" customFormat="1" ht="20.5" customHeight="1">
      <c r="B730" s="229"/>
      <c r="C730" s="400"/>
      <c r="D730" s="400"/>
      <c r="E730" s="401" t="s">
        <v>5</v>
      </c>
      <c r="F730" s="402" t="s">
        <v>170</v>
      </c>
      <c r="G730" s="403"/>
      <c r="H730" s="403"/>
      <c r="I730" s="403"/>
      <c r="J730" s="400"/>
      <c r="K730" s="404">
        <v>409.7</v>
      </c>
      <c r="L730" s="230"/>
      <c r="M730" s="230"/>
      <c r="N730" s="230"/>
      <c r="O730" s="230"/>
      <c r="P730" s="230"/>
      <c r="Q730" s="230"/>
      <c r="R730" s="233"/>
      <c r="T730" s="235"/>
      <c r="U730" s="230"/>
      <c r="V730" s="230"/>
      <c r="W730" s="230"/>
      <c r="X730" s="230"/>
      <c r="Y730" s="230"/>
      <c r="Z730" s="230"/>
      <c r="AA730" s="236"/>
      <c r="AT730" s="237" t="s">
        <v>168</v>
      </c>
      <c r="AU730" s="237" t="s">
        <v>114</v>
      </c>
      <c r="AV730" s="234" t="s">
        <v>165</v>
      </c>
      <c r="AW730" s="234" t="s">
        <v>33</v>
      </c>
      <c r="AX730" s="234" t="s">
        <v>83</v>
      </c>
      <c r="AY730" s="237" t="s">
        <v>160</v>
      </c>
    </row>
    <row r="731" spans="2:65" s="126" customFormat="1" ht="28.95" customHeight="1">
      <c r="B731" s="127"/>
      <c r="C731" s="383" t="s">
        <v>467</v>
      </c>
      <c r="D731" s="383" t="s">
        <v>161</v>
      </c>
      <c r="E731" s="384" t="s">
        <v>1724</v>
      </c>
      <c r="F731" s="385" t="s">
        <v>1725</v>
      </c>
      <c r="G731" s="385"/>
      <c r="H731" s="385"/>
      <c r="I731" s="385"/>
      <c r="J731" s="386" t="s">
        <v>178</v>
      </c>
      <c r="K731" s="387">
        <v>409.7</v>
      </c>
      <c r="L731" s="317">
        <v>0</v>
      </c>
      <c r="M731" s="317"/>
      <c r="N731" s="318">
        <f>ROUND(L731*K731,2)</f>
        <v>0</v>
      </c>
      <c r="O731" s="318"/>
      <c r="P731" s="318"/>
      <c r="Q731" s="318"/>
      <c r="R731" s="130"/>
      <c r="T731" s="207" t="s">
        <v>5</v>
      </c>
      <c r="U731" s="208" t="s">
        <v>40</v>
      </c>
      <c r="V731" s="128"/>
      <c r="W731" s="209">
        <f>V731*K731</f>
        <v>0</v>
      </c>
      <c r="X731" s="209">
        <v>9E-05</v>
      </c>
      <c r="Y731" s="209">
        <f>X731*K731</f>
        <v>0.036873</v>
      </c>
      <c r="Z731" s="209">
        <v>0</v>
      </c>
      <c r="AA731" s="210">
        <f>Z731*K731</f>
        <v>0</v>
      </c>
      <c r="AR731" s="117" t="s">
        <v>165</v>
      </c>
      <c r="AT731" s="117" t="s">
        <v>161</v>
      </c>
      <c r="AU731" s="117" t="s">
        <v>114</v>
      </c>
      <c r="AY731" s="117" t="s">
        <v>160</v>
      </c>
      <c r="BE731" s="174">
        <f>IF(U731="základní",N731,0)</f>
        <v>0</v>
      </c>
      <c r="BF731" s="174">
        <f>IF(U731="snížená",N731,0)</f>
        <v>0</v>
      </c>
      <c r="BG731" s="174">
        <f>IF(U731="zákl. přenesená",N731,0)</f>
        <v>0</v>
      </c>
      <c r="BH731" s="174">
        <f>IF(U731="sníž. přenesená",N731,0)</f>
        <v>0</v>
      </c>
      <c r="BI731" s="174">
        <f>IF(U731="nulová",N731,0)</f>
        <v>0</v>
      </c>
      <c r="BJ731" s="117" t="s">
        <v>83</v>
      </c>
      <c r="BK731" s="174">
        <f>ROUND(L731*K731,2)</f>
        <v>0</v>
      </c>
      <c r="BL731" s="117" t="s">
        <v>165</v>
      </c>
      <c r="BM731" s="117" t="s">
        <v>1726</v>
      </c>
    </row>
    <row r="732" spans="2:51" s="216" customFormat="1" ht="20.5" customHeight="1">
      <c r="B732" s="211"/>
      <c r="C732" s="388"/>
      <c r="D732" s="388"/>
      <c r="E732" s="389" t="s">
        <v>5</v>
      </c>
      <c r="F732" s="390" t="s">
        <v>1483</v>
      </c>
      <c r="G732" s="391"/>
      <c r="H732" s="391"/>
      <c r="I732" s="391"/>
      <c r="J732" s="388"/>
      <c r="K732" s="392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16" customFormat="1" ht="20.5" customHeight="1">
      <c r="B733" s="211"/>
      <c r="C733" s="388"/>
      <c r="D733" s="388"/>
      <c r="E733" s="389" t="s">
        <v>5</v>
      </c>
      <c r="F733" s="393" t="s">
        <v>1119</v>
      </c>
      <c r="G733" s="394"/>
      <c r="H733" s="394"/>
      <c r="I733" s="394"/>
      <c r="J733" s="388"/>
      <c r="K733" s="392" t="s">
        <v>5</v>
      </c>
      <c r="L733" s="212"/>
      <c r="M733" s="212"/>
      <c r="N733" s="212"/>
      <c r="O733" s="212"/>
      <c r="P733" s="212"/>
      <c r="Q733" s="212"/>
      <c r="R733" s="215"/>
      <c r="T733" s="217"/>
      <c r="U733" s="212"/>
      <c r="V733" s="212"/>
      <c r="W733" s="212"/>
      <c r="X733" s="212"/>
      <c r="Y733" s="212"/>
      <c r="Z733" s="212"/>
      <c r="AA733" s="218"/>
      <c r="AT733" s="219" t="s">
        <v>168</v>
      </c>
      <c r="AU733" s="219" t="s">
        <v>114</v>
      </c>
      <c r="AV733" s="216" t="s">
        <v>83</v>
      </c>
      <c r="AW733" s="216" t="s">
        <v>33</v>
      </c>
      <c r="AX733" s="216" t="s">
        <v>75</v>
      </c>
      <c r="AY733" s="219" t="s">
        <v>160</v>
      </c>
    </row>
    <row r="734" spans="2:51" s="225" customFormat="1" ht="20.5" customHeight="1">
      <c r="B734" s="220"/>
      <c r="C734" s="395"/>
      <c r="D734" s="395"/>
      <c r="E734" s="396" t="s">
        <v>5</v>
      </c>
      <c r="F734" s="397" t="s">
        <v>1636</v>
      </c>
      <c r="G734" s="398"/>
      <c r="H734" s="398"/>
      <c r="I734" s="398"/>
      <c r="J734" s="395"/>
      <c r="K734" s="399">
        <v>6.75</v>
      </c>
      <c r="L734" s="221"/>
      <c r="M734" s="221"/>
      <c r="N734" s="221"/>
      <c r="O734" s="221"/>
      <c r="P734" s="221"/>
      <c r="Q734" s="221"/>
      <c r="R734" s="224"/>
      <c r="T734" s="226"/>
      <c r="U734" s="221"/>
      <c r="V734" s="221"/>
      <c r="W734" s="221"/>
      <c r="X734" s="221"/>
      <c r="Y734" s="221"/>
      <c r="Z734" s="221"/>
      <c r="AA734" s="227"/>
      <c r="AT734" s="228" t="s">
        <v>168</v>
      </c>
      <c r="AU734" s="228" t="s">
        <v>114</v>
      </c>
      <c r="AV734" s="225" t="s">
        <v>114</v>
      </c>
      <c r="AW734" s="225" t="s">
        <v>33</v>
      </c>
      <c r="AX734" s="225" t="s">
        <v>75</v>
      </c>
      <c r="AY734" s="228" t="s">
        <v>160</v>
      </c>
    </row>
    <row r="735" spans="2:51" s="216" customFormat="1" ht="20.5" customHeight="1">
      <c r="B735" s="211"/>
      <c r="C735" s="388"/>
      <c r="D735" s="388"/>
      <c r="E735" s="389" t="s">
        <v>5</v>
      </c>
      <c r="F735" s="393" t="s">
        <v>1121</v>
      </c>
      <c r="G735" s="394"/>
      <c r="H735" s="394"/>
      <c r="I735" s="394"/>
      <c r="J735" s="388"/>
      <c r="K735" s="392" t="s">
        <v>5</v>
      </c>
      <c r="L735" s="212"/>
      <c r="M735" s="212"/>
      <c r="N735" s="212"/>
      <c r="O735" s="212"/>
      <c r="P735" s="212"/>
      <c r="Q735" s="212"/>
      <c r="R735" s="215"/>
      <c r="T735" s="217"/>
      <c r="U735" s="212"/>
      <c r="V735" s="212"/>
      <c r="W735" s="212"/>
      <c r="X735" s="212"/>
      <c r="Y735" s="212"/>
      <c r="Z735" s="212"/>
      <c r="AA735" s="218"/>
      <c r="AT735" s="219" t="s">
        <v>168</v>
      </c>
      <c r="AU735" s="219" t="s">
        <v>114</v>
      </c>
      <c r="AV735" s="216" t="s">
        <v>83</v>
      </c>
      <c r="AW735" s="216" t="s">
        <v>33</v>
      </c>
      <c r="AX735" s="216" t="s">
        <v>75</v>
      </c>
      <c r="AY735" s="219" t="s">
        <v>160</v>
      </c>
    </row>
    <row r="736" spans="2:51" s="225" customFormat="1" ht="20.5" customHeight="1">
      <c r="B736" s="220"/>
      <c r="C736" s="395"/>
      <c r="D736" s="395"/>
      <c r="E736" s="396" t="s">
        <v>5</v>
      </c>
      <c r="F736" s="397" t="s">
        <v>1636</v>
      </c>
      <c r="G736" s="398"/>
      <c r="H736" s="398"/>
      <c r="I736" s="398"/>
      <c r="J736" s="395"/>
      <c r="K736" s="399">
        <v>6.75</v>
      </c>
      <c r="L736" s="221"/>
      <c r="M736" s="221"/>
      <c r="N736" s="221"/>
      <c r="O736" s="221"/>
      <c r="P736" s="221"/>
      <c r="Q736" s="221"/>
      <c r="R736" s="224"/>
      <c r="T736" s="226"/>
      <c r="U736" s="221"/>
      <c r="V736" s="221"/>
      <c r="W736" s="221"/>
      <c r="X736" s="221"/>
      <c r="Y736" s="221"/>
      <c r="Z736" s="221"/>
      <c r="AA736" s="227"/>
      <c r="AT736" s="228" t="s">
        <v>168</v>
      </c>
      <c r="AU736" s="228" t="s">
        <v>114</v>
      </c>
      <c r="AV736" s="225" t="s">
        <v>114</v>
      </c>
      <c r="AW736" s="225" t="s">
        <v>33</v>
      </c>
      <c r="AX736" s="225" t="s">
        <v>75</v>
      </c>
      <c r="AY736" s="228" t="s">
        <v>160</v>
      </c>
    </row>
    <row r="737" spans="2:51" s="216" customFormat="1" ht="20.5" customHeight="1">
      <c r="B737" s="211"/>
      <c r="C737" s="388"/>
      <c r="D737" s="388"/>
      <c r="E737" s="389" t="s">
        <v>5</v>
      </c>
      <c r="F737" s="393" t="s">
        <v>1123</v>
      </c>
      <c r="G737" s="394"/>
      <c r="H737" s="394"/>
      <c r="I737" s="394"/>
      <c r="J737" s="388"/>
      <c r="K737" s="392" t="s">
        <v>5</v>
      </c>
      <c r="L737" s="212"/>
      <c r="M737" s="212"/>
      <c r="N737" s="212"/>
      <c r="O737" s="212"/>
      <c r="P737" s="212"/>
      <c r="Q737" s="212"/>
      <c r="R737" s="215"/>
      <c r="T737" s="217"/>
      <c r="U737" s="212"/>
      <c r="V737" s="212"/>
      <c r="W737" s="212"/>
      <c r="X737" s="212"/>
      <c r="Y737" s="212"/>
      <c r="Z737" s="212"/>
      <c r="AA737" s="218"/>
      <c r="AT737" s="219" t="s">
        <v>168</v>
      </c>
      <c r="AU737" s="219" t="s">
        <v>114</v>
      </c>
      <c r="AV737" s="216" t="s">
        <v>83</v>
      </c>
      <c r="AW737" s="216" t="s">
        <v>33</v>
      </c>
      <c r="AX737" s="216" t="s">
        <v>75</v>
      </c>
      <c r="AY737" s="219" t="s">
        <v>160</v>
      </c>
    </row>
    <row r="738" spans="2:51" s="225" customFormat="1" ht="20.5" customHeight="1">
      <c r="B738" s="220"/>
      <c r="C738" s="395"/>
      <c r="D738" s="395"/>
      <c r="E738" s="396" t="s">
        <v>5</v>
      </c>
      <c r="F738" s="397" t="s">
        <v>1636</v>
      </c>
      <c r="G738" s="398"/>
      <c r="H738" s="398"/>
      <c r="I738" s="398"/>
      <c r="J738" s="395"/>
      <c r="K738" s="399">
        <v>6.75</v>
      </c>
      <c r="L738" s="221"/>
      <c r="M738" s="221"/>
      <c r="N738" s="221"/>
      <c r="O738" s="221"/>
      <c r="P738" s="221"/>
      <c r="Q738" s="221"/>
      <c r="R738" s="224"/>
      <c r="T738" s="226"/>
      <c r="U738" s="221"/>
      <c r="V738" s="221"/>
      <c r="W738" s="221"/>
      <c r="X738" s="221"/>
      <c r="Y738" s="221"/>
      <c r="Z738" s="221"/>
      <c r="AA738" s="227"/>
      <c r="AT738" s="228" t="s">
        <v>168</v>
      </c>
      <c r="AU738" s="228" t="s">
        <v>114</v>
      </c>
      <c r="AV738" s="225" t="s">
        <v>114</v>
      </c>
      <c r="AW738" s="225" t="s">
        <v>33</v>
      </c>
      <c r="AX738" s="225" t="s">
        <v>75</v>
      </c>
      <c r="AY738" s="228" t="s">
        <v>160</v>
      </c>
    </row>
    <row r="739" spans="2:51" s="216" customFormat="1" ht="20.5" customHeight="1">
      <c r="B739" s="211"/>
      <c r="C739" s="388"/>
      <c r="D739" s="388"/>
      <c r="E739" s="389" t="s">
        <v>5</v>
      </c>
      <c r="F739" s="393" t="s">
        <v>1125</v>
      </c>
      <c r="G739" s="394"/>
      <c r="H739" s="394"/>
      <c r="I739" s="394"/>
      <c r="J739" s="388"/>
      <c r="K739" s="392" t="s">
        <v>5</v>
      </c>
      <c r="L739" s="212"/>
      <c r="M739" s="212"/>
      <c r="N739" s="212"/>
      <c r="O739" s="212"/>
      <c r="P739" s="212"/>
      <c r="Q739" s="212"/>
      <c r="R739" s="215"/>
      <c r="T739" s="217"/>
      <c r="U739" s="212"/>
      <c r="V739" s="212"/>
      <c r="W739" s="212"/>
      <c r="X739" s="212"/>
      <c r="Y739" s="212"/>
      <c r="Z739" s="212"/>
      <c r="AA739" s="218"/>
      <c r="AT739" s="219" t="s">
        <v>168</v>
      </c>
      <c r="AU739" s="219" t="s">
        <v>114</v>
      </c>
      <c r="AV739" s="216" t="s">
        <v>83</v>
      </c>
      <c r="AW739" s="216" t="s">
        <v>33</v>
      </c>
      <c r="AX739" s="216" t="s">
        <v>75</v>
      </c>
      <c r="AY739" s="219" t="s">
        <v>160</v>
      </c>
    </row>
    <row r="740" spans="2:51" s="225" customFormat="1" ht="20.5" customHeight="1">
      <c r="B740" s="220"/>
      <c r="C740" s="395"/>
      <c r="D740" s="395"/>
      <c r="E740" s="396" t="s">
        <v>5</v>
      </c>
      <c r="F740" s="397" t="s">
        <v>1636</v>
      </c>
      <c r="G740" s="398"/>
      <c r="H740" s="398"/>
      <c r="I740" s="398"/>
      <c r="J740" s="395"/>
      <c r="K740" s="399">
        <v>6.75</v>
      </c>
      <c r="L740" s="221"/>
      <c r="M740" s="221"/>
      <c r="N740" s="221"/>
      <c r="O740" s="221"/>
      <c r="P740" s="221"/>
      <c r="Q740" s="221"/>
      <c r="R740" s="224"/>
      <c r="T740" s="226"/>
      <c r="U740" s="221"/>
      <c r="V740" s="221"/>
      <c r="W740" s="221"/>
      <c r="X740" s="221"/>
      <c r="Y740" s="221"/>
      <c r="Z740" s="221"/>
      <c r="AA740" s="227"/>
      <c r="AT740" s="228" t="s">
        <v>168</v>
      </c>
      <c r="AU740" s="228" t="s">
        <v>114</v>
      </c>
      <c r="AV740" s="225" t="s">
        <v>114</v>
      </c>
      <c r="AW740" s="225" t="s">
        <v>33</v>
      </c>
      <c r="AX740" s="225" t="s">
        <v>75</v>
      </c>
      <c r="AY740" s="228" t="s">
        <v>160</v>
      </c>
    </row>
    <row r="741" spans="2:51" s="216" customFormat="1" ht="20.5" customHeight="1">
      <c r="B741" s="211"/>
      <c r="C741" s="388"/>
      <c r="D741" s="388"/>
      <c r="E741" s="389" t="s">
        <v>5</v>
      </c>
      <c r="F741" s="393" t="s">
        <v>1127</v>
      </c>
      <c r="G741" s="394"/>
      <c r="H741" s="394"/>
      <c r="I741" s="394"/>
      <c r="J741" s="388"/>
      <c r="K741" s="392" t="s">
        <v>5</v>
      </c>
      <c r="L741" s="212"/>
      <c r="M741" s="212"/>
      <c r="N741" s="212"/>
      <c r="O741" s="212"/>
      <c r="P741" s="212"/>
      <c r="Q741" s="212"/>
      <c r="R741" s="215"/>
      <c r="T741" s="217"/>
      <c r="U741" s="212"/>
      <c r="V741" s="212"/>
      <c r="W741" s="212"/>
      <c r="X741" s="212"/>
      <c r="Y741" s="212"/>
      <c r="Z741" s="212"/>
      <c r="AA741" s="218"/>
      <c r="AT741" s="219" t="s">
        <v>168</v>
      </c>
      <c r="AU741" s="219" t="s">
        <v>114</v>
      </c>
      <c r="AV741" s="216" t="s">
        <v>83</v>
      </c>
      <c r="AW741" s="216" t="s">
        <v>33</v>
      </c>
      <c r="AX741" s="216" t="s">
        <v>75</v>
      </c>
      <c r="AY741" s="219" t="s">
        <v>160</v>
      </c>
    </row>
    <row r="742" spans="2:51" s="225" customFormat="1" ht="20.5" customHeight="1">
      <c r="B742" s="220"/>
      <c r="C742" s="395"/>
      <c r="D742" s="395"/>
      <c r="E742" s="396" t="s">
        <v>5</v>
      </c>
      <c r="F742" s="397" t="s">
        <v>1636</v>
      </c>
      <c r="G742" s="398"/>
      <c r="H742" s="398"/>
      <c r="I742" s="398"/>
      <c r="J742" s="395"/>
      <c r="K742" s="399">
        <v>6.75</v>
      </c>
      <c r="L742" s="221"/>
      <c r="M742" s="221"/>
      <c r="N742" s="221"/>
      <c r="O742" s="221"/>
      <c r="P742" s="221"/>
      <c r="Q742" s="221"/>
      <c r="R742" s="224"/>
      <c r="T742" s="226"/>
      <c r="U742" s="221"/>
      <c r="V742" s="221"/>
      <c r="W742" s="221"/>
      <c r="X742" s="221"/>
      <c r="Y742" s="221"/>
      <c r="Z742" s="221"/>
      <c r="AA742" s="227"/>
      <c r="AT742" s="228" t="s">
        <v>168</v>
      </c>
      <c r="AU742" s="228" t="s">
        <v>114</v>
      </c>
      <c r="AV742" s="225" t="s">
        <v>114</v>
      </c>
      <c r="AW742" s="225" t="s">
        <v>33</v>
      </c>
      <c r="AX742" s="225" t="s">
        <v>75</v>
      </c>
      <c r="AY742" s="228" t="s">
        <v>160</v>
      </c>
    </row>
    <row r="743" spans="2:51" s="216" customFormat="1" ht="20.5" customHeight="1">
      <c r="B743" s="211"/>
      <c r="C743" s="388"/>
      <c r="D743" s="388"/>
      <c r="E743" s="389" t="s">
        <v>5</v>
      </c>
      <c r="F743" s="393" t="s">
        <v>1129</v>
      </c>
      <c r="G743" s="394"/>
      <c r="H743" s="394"/>
      <c r="I743" s="394"/>
      <c r="J743" s="388"/>
      <c r="K743" s="392" t="s">
        <v>5</v>
      </c>
      <c r="L743" s="212"/>
      <c r="M743" s="212"/>
      <c r="N743" s="212"/>
      <c r="O743" s="212"/>
      <c r="P743" s="212"/>
      <c r="Q743" s="212"/>
      <c r="R743" s="215"/>
      <c r="T743" s="217"/>
      <c r="U743" s="212"/>
      <c r="V743" s="212"/>
      <c r="W743" s="212"/>
      <c r="X743" s="212"/>
      <c r="Y743" s="212"/>
      <c r="Z743" s="212"/>
      <c r="AA743" s="218"/>
      <c r="AT743" s="219" t="s">
        <v>168</v>
      </c>
      <c r="AU743" s="219" t="s">
        <v>114</v>
      </c>
      <c r="AV743" s="216" t="s">
        <v>83</v>
      </c>
      <c r="AW743" s="216" t="s">
        <v>33</v>
      </c>
      <c r="AX743" s="216" t="s">
        <v>75</v>
      </c>
      <c r="AY743" s="219" t="s">
        <v>160</v>
      </c>
    </row>
    <row r="744" spans="2:51" s="225" customFormat="1" ht="20.5" customHeight="1">
      <c r="B744" s="220"/>
      <c r="C744" s="395"/>
      <c r="D744" s="395"/>
      <c r="E744" s="396" t="s">
        <v>5</v>
      </c>
      <c r="F744" s="397" t="s">
        <v>1636</v>
      </c>
      <c r="G744" s="398"/>
      <c r="H744" s="398"/>
      <c r="I744" s="398"/>
      <c r="J744" s="395"/>
      <c r="K744" s="399">
        <v>6.75</v>
      </c>
      <c r="L744" s="221"/>
      <c r="M744" s="221"/>
      <c r="N744" s="221"/>
      <c r="O744" s="221"/>
      <c r="P744" s="221"/>
      <c r="Q744" s="221"/>
      <c r="R744" s="224"/>
      <c r="T744" s="226"/>
      <c r="U744" s="221"/>
      <c r="V744" s="221"/>
      <c r="W744" s="221"/>
      <c r="X744" s="221"/>
      <c r="Y744" s="221"/>
      <c r="Z744" s="221"/>
      <c r="AA744" s="227"/>
      <c r="AT744" s="228" t="s">
        <v>168</v>
      </c>
      <c r="AU744" s="228" t="s">
        <v>114</v>
      </c>
      <c r="AV744" s="225" t="s">
        <v>114</v>
      </c>
      <c r="AW744" s="225" t="s">
        <v>33</v>
      </c>
      <c r="AX744" s="225" t="s">
        <v>75</v>
      </c>
      <c r="AY744" s="228" t="s">
        <v>160</v>
      </c>
    </row>
    <row r="745" spans="2:51" s="216" customFormat="1" ht="20.5" customHeight="1">
      <c r="B745" s="211"/>
      <c r="C745" s="388"/>
      <c r="D745" s="388"/>
      <c r="E745" s="389" t="s">
        <v>5</v>
      </c>
      <c r="F745" s="393" t="s">
        <v>1131</v>
      </c>
      <c r="G745" s="394"/>
      <c r="H745" s="394"/>
      <c r="I745" s="394"/>
      <c r="J745" s="388"/>
      <c r="K745" s="392" t="s">
        <v>5</v>
      </c>
      <c r="L745" s="212"/>
      <c r="M745" s="212"/>
      <c r="N745" s="212"/>
      <c r="O745" s="212"/>
      <c r="P745" s="212"/>
      <c r="Q745" s="212"/>
      <c r="R745" s="215"/>
      <c r="T745" s="217"/>
      <c r="U745" s="212"/>
      <c r="V745" s="212"/>
      <c r="W745" s="212"/>
      <c r="X745" s="212"/>
      <c r="Y745" s="212"/>
      <c r="Z745" s="212"/>
      <c r="AA745" s="218"/>
      <c r="AT745" s="219" t="s">
        <v>168</v>
      </c>
      <c r="AU745" s="219" t="s">
        <v>114</v>
      </c>
      <c r="AV745" s="216" t="s">
        <v>83</v>
      </c>
      <c r="AW745" s="216" t="s">
        <v>33</v>
      </c>
      <c r="AX745" s="216" t="s">
        <v>75</v>
      </c>
      <c r="AY745" s="219" t="s">
        <v>160</v>
      </c>
    </row>
    <row r="746" spans="2:51" s="225" customFormat="1" ht="20.5" customHeight="1">
      <c r="B746" s="220"/>
      <c r="C746" s="395"/>
      <c r="D746" s="395"/>
      <c r="E746" s="396" t="s">
        <v>5</v>
      </c>
      <c r="F746" s="397" t="s">
        <v>1636</v>
      </c>
      <c r="G746" s="398"/>
      <c r="H746" s="398"/>
      <c r="I746" s="398"/>
      <c r="J746" s="395"/>
      <c r="K746" s="399">
        <v>6.75</v>
      </c>
      <c r="L746" s="221"/>
      <c r="M746" s="221"/>
      <c r="N746" s="221"/>
      <c r="O746" s="221"/>
      <c r="P746" s="221"/>
      <c r="Q746" s="221"/>
      <c r="R746" s="224"/>
      <c r="T746" s="226"/>
      <c r="U746" s="221"/>
      <c r="V746" s="221"/>
      <c r="W746" s="221"/>
      <c r="X746" s="221"/>
      <c r="Y746" s="221"/>
      <c r="Z746" s="221"/>
      <c r="AA746" s="227"/>
      <c r="AT746" s="228" t="s">
        <v>168</v>
      </c>
      <c r="AU746" s="228" t="s">
        <v>114</v>
      </c>
      <c r="AV746" s="225" t="s">
        <v>114</v>
      </c>
      <c r="AW746" s="225" t="s">
        <v>33</v>
      </c>
      <c r="AX746" s="225" t="s">
        <v>75</v>
      </c>
      <c r="AY746" s="228" t="s">
        <v>160</v>
      </c>
    </row>
    <row r="747" spans="2:51" s="216" customFormat="1" ht="20.5" customHeight="1">
      <c r="B747" s="211"/>
      <c r="C747" s="388"/>
      <c r="D747" s="388"/>
      <c r="E747" s="389" t="s">
        <v>5</v>
      </c>
      <c r="F747" s="393" t="s">
        <v>1485</v>
      </c>
      <c r="G747" s="394"/>
      <c r="H747" s="394"/>
      <c r="I747" s="394"/>
      <c r="J747" s="388"/>
      <c r="K747" s="392" t="s">
        <v>5</v>
      </c>
      <c r="L747" s="212"/>
      <c r="M747" s="212"/>
      <c r="N747" s="212"/>
      <c r="O747" s="212"/>
      <c r="P747" s="212"/>
      <c r="Q747" s="212"/>
      <c r="R747" s="215"/>
      <c r="T747" s="217"/>
      <c r="U747" s="212"/>
      <c r="V747" s="212"/>
      <c r="W747" s="212"/>
      <c r="X747" s="212"/>
      <c r="Y747" s="212"/>
      <c r="Z747" s="212"/>
      <c r="AA747" s="218"/>
      <c r="AT747" s="219" t="s">
        <v>168</v>
      </c>
      <c r="AU747" s="219" t="s">
        <v>114</v>
      </c>
      <c r="AV747" s="216" t="s">
        <v>83</v>
      </c>
      <c r="AW747" s="216" t="s">
        <v>33</v>
      </c>
      <c r="AX747" s="216" t="s">
        <v>75</v>
      </c>
      <c r="AY747" s="219" t="s">
        <v>160</v>
      </c>
    </row>
    <row r="748" spans="2:51" s="225" customFormat="1" ht="20.5" customHeight="1">
      <c r="B748" s="220"/>
      <c r="C748" s="395"/>
      <c r="D748" s="395"/>
      <c r="E748" s="396" t="s">
        <v>5</v>
      </c>
      <c r="F748" s="397" t="s">
        <v>229</v>
      </c>
      <c r="G748" s="398"/>
      <c r="H748" s="398"/>
      <c r="I748" s="398"/>
      <c r="J748" s="395"/>
      <c r="K748" s="399">
        <v>11</v>
      </c>
      <c r="L748" s="221"/>
      <c r="M748" s="221"/>
      <c r="N748" s="221"/>
      <c r="O748" s="221"/>
      <c r="P748" s="221"/>
      <c r="Q748" s="221"/>
      <c r="R748" s="224"/>
      <c r="T748" s="226"/>
      <c r="U748" s="221"/>
      <c r="V748" s="221"/>
      <c r="W748" s="221"/>
      <c r="X748" s="221"/>
      <c r="Y748" s="221"/>
      <c r="Z748" s="221"/>
      <c r="AA748" s="227"/>
      <c r="AT748" s="228" t="s">
        <v>168</v>
      </c>
      <c r="AU748" s="228" t="s">
        <v>114</v>
      </c>
      <c r="AV748" s="225" t="s">
        <v>114</v>
      </c>
      <c r="AW748" s="225" t="s">
        <v>33</v>
      </c>
      <c r="AX748" s="225" t="s">
        <v>75</v>
      </c>
      <c r="AY748" s="228" t="s">
        <v>160</v>
      </c>
    </row>
    <row r="749" spans="2:51" s="216" customFormat="1" ht="20.5" customHeight="1">
      <c r="B749" s="211"/>
      <c r="C749" s="388"/>
      <c r="D749" s="388"/>
      <c r="E749" s="389" t="s">
        <v>5</v>
      </c>
      <c r="F749" s="393" t="s">
        <v>1133</v>
      </c>
      <c r="G749" s="394"/>
      <c r="H749" s="394"/>
      <c r="I749" s="394"/>
      <c r="J749" s="388"/>
      <c r="K749" s="392" t="s">
        <v>5</v>
      </c>
      <c r="L749" s="212"/>
      <c r="M749" s="212"/>
      <c r="N749" s="212"/>
      <c r="O749" s="212"/>
      <c r="P749" s="212"/>
      <c r="Q749" s="212"/>
      <c r="R749" s="215"/>
      <c r="T749" s="217"/>
      <c r="U749" s="212"/>
      <c r="V749" s="212"/>
      <c r="W749" s="212"/>
      <c r="X749" s="212"/>
      <c r="Y749" s="212"/>
      <c r="Z749" s="212"/>
      <c r="AA749" s="218"/>
      <c r="AT749" s="219" t="s">
        <v>168</v>
      </c>
      <c r="AU749" s="219" t="s">
        <v>114</v>
      </c>
      <c r="AV749" s="216" t="s">
        <v>83</v>
      </c>
      <c r="AW749" s="216" t="s">
        <v>33</v>
      </c>
      <c r="AX749" s="216" t="s">
        <v>75</v>
      </c>
      <c r="AY749" s="219" t="s">
        <v>160</v>
      </c>
    </row>
    <row r="750" spans="2:51" s="225" customFormat="1" ht="20.5" customHeight="1">
      <c r="B750" s="220"/>
      <c r="C750" s="395"/>
      <c r="D750" s="395"/>
      <c r="E750" s="396" t="s">
        <v>5</v>
      </c>
      <c r="F750" s="397" t="s">
        <v>1636</v>
      </c>
      <c r="G750" s="398"/>
      <c r="H750" s="398"/>
      <c r="I750" s="398"/>
      <c r="J750" s="395"/>
      <c r="K750" s="399">
        <v>6.75</v>
      </c>
      <c r="L750" s="221"/>
      <c r="M750" s="221"/>
      <c r="N750" s="221"/>
      <c r="O750" s="221"/>
      <c r="P750" s="221"/>
      <c r="Q750" s="221"/>
      <c r="R750" s="224"/>
      <c r="T750" s="226"/>
      <c r="U750" s="221"/>
      <c r="V750" s="221"/>
      <c r="W750" s="221"/>
      <c r="X750" s="221"/>
      <c r="Y750" s="221"/>
      <c r="Z750" s="221"/>
      <c r="AA750" s="227"/>
      <c r="AT750" s="228" t="s">
        <v>168</v>
      </c>
      <c r="AU750" s="228" t="s">
        <v>114</v>
      </c>
      <c r="AV750" s="225" t="s">
        <v>114</v>
      </c>
      <c r="AW750" s="225" t="s">
        <v>33</v>
      </c>
      <c r="AX750" s="225" t="s">
        <v>75</v>
      </c>
      <c r="AY750" s="228" t="s">
        <v>160</v>
      </c>
    </row>
    <row r="751" spans="2:51" s="216" customFormat="1" ht="20.5" customHeight="1">
      <c r="B751" s="211"/>
      <c r="C751" s="388"/>
      <c r="D751" s="388"/>
      <c r="E751" s="389" t="s">
        <v>5</v>
      </c>
      <c r="F751" s="393" t="s">
        <v>1487</v>
      </c>
      <c r="G751" s="394"/>
      <c r="H751" s="394"/>
      <c r="I751" s="394"/>
      <c r="J751" s="388"/>
      <c r="K751" s="392" t="s">
        <v>5</v>
      </c>
      <c r="L751" s="212"/>
      <c r="M751" s="212"/>
      <c r="N751" s="212"/>
      <c r="O751" s="212"/>
      <c r="P751" s="212"/>
      <c r="Q751" s="212"/>
      <c r="R751" s="215"/>
      <c r="T751" s="217"/>
      <c r="U751" s="212"/>
      <c r="V751" s="212"/>
      <c r="W751" s="212"/>
      <c r="X751" s="212"/>
      <c r="Y751" s="212"/>
      <c r="Z751" s="212"/>
      <c r="AA751" s="218"/>
      <c r="AT751" s="219" t="s">
        <v>168</v>
      </c>
      <c r="AU751" s="219" t="s">
        <v>114</v>
      </c>
      <c r="AV751" s="216" t="s">
        <v>83</v>
      </c>
      <c r="AW751" s="216" t="s">
        <v>33</v>
      </c>
      <c r="AX751" s="216" t="s">
        <v>75</v>
      </c>
      <c r="AY751" s="219" t="s">
        <v>160</v>
      </c>
    </row>
    <row r="752" spans="2:51" s="225" customFormat="1" ht="20.5" customHeight="1">
      <c r="B752" s="220"/>
      <c r="C752" s="395"/>
      <c r="D752" s="395"/>
      <c r="E752" s="396" t="s">
        <v>5</v>
      </c>
      <c r="F752" s="397" t="s">
        <v>1637</v>
      </c>
      <c r="G752" s="398"/>
      <c r="H752" s="398"/>
      <c r="I752" s="398"/>
      <c r="J752" s="395"/>
      <c r="K752" s="399">
        <v>2.9</v>
      </c>
      <c r="L752" s="221"/>
      <c r="M752" s="221"/>
      <c r="N752" s="221"/>
      <c r="O752" s="221"/>
      <c r="P752" s="221"/>
      <c r="Q752" s="221"/>
      <c r="R752" s="224"/>
      <c r="T752" s="226"/>
      <c r="U752" s="221"/>
      <c r="V752" s="221"/>
      <c r="W752" s="221"/>
      <c r="X752" s="221"/>
      <c r="Y752" s="221"/>
      <c r="Z752" s="221"/>
      <c r="AA752" s="227"/>
      <c r="AT752" s="228" t="s">
        <v>168</v>
      </c>
      <c r="AU752" s="228" t="s">
        <v>114</v>
      </c>
      <c r="AV752" s="225" t="s">
        <v>114</v>
      </c>
      <c r="AW752" s="225" t="s">
        <v>33</v>
      </c>
      <c r="AX752" s="225" t="s">
        <v>75</v>
      </c>
      <c r="AY752" s="228" t="s">
        <v>160</v>
      </c>
    </row>
    <row r="753" spans="2:51" s="216" customFormat="1" ht="20.5" customHeight="1">
      <c r="B753" s="211"/>
      <c r="C753" s="388"/>
      <c r="D753" s="388"/>
      <c r="E753" s="389" t="s">
        <v>5</v>
      </c>
      <c r="F753" s="393" t="s">
        <v>1489</v>
      </c>
      <c r="G753" s="394"/>
      <c r="H753" s="394"/>
      <c r="I753" s="394"/>
      <c r="J753" s="388"/>
      <c r="K753" s="392" t="s">
        <v>5</v>
      </c>
      <c r="L753" s="212"/>
      <c r="M753" s="212"/>
      <c r="N753" s="212"/>
      <c r="O753" s="212"/>
      <c r="P753" s="212"/>
      <c r="Q753" s="212"/>
      <c r="R753" s="215"/>
      <c r="T753" s="217"/>
      <c r="U753" s="212"/>
      <c r="V753" s="212"/>
      <c r="W753" s="212"/>
      <c r="X753" s="212"/>
      <c r="Y753" s="212"/>
      <c r="Z753" s="212"/>
      <c r="AA753" s="218"/>
      <c r="AT753" s="219" t="s">
        <v>168</v>
      </c>
      <c r="AU753" s="219" t="s">
        <v>114</v>
      </c>
      <c r="AV753" s="216" t="s">
        <v>83</v>
      </c>
      <c r="AW753" s="216" t="s">
        <v>33</v>
      </c>
      <c r="AX753" s="216" t="s">
        <v>75</v>
      </c>
      <c r="AY753" s="219" t="s">
        <v>160</v>
      </c>
    </row>
    <row r="754" spans="2:51" s="225" customFormat="1" ht="20.5" customHeight="1">
      <c r="B754" s="220"/>
      <c r="C754" s="395"/>
      <c r="D754" s="395"/>
      <c r="E754" s="396" t="s">
        <v>5</v>
      </c>
      <c r="F754" s="397" t="s">
        <v>1638</v>
      </c>
      <c r="G754" s="398"/>
      <c r="H754" s="398"/>
      <c r="I754" s="398"/>
      <c r="J754" s="395"/>
      <c r="K754" s="399">
        <v>5.6</v>
      </c>
      <c r="L754" s="221"/>
      <c r="M754" s="221"/>
      <c r="N754" s="221"/>
      <c r="O754" s="221"/>
      <c r="P754" s="221"/>
      <c r="Q754" s="221"/>
      <c r="R754" s="224"/>
      <c r="T754" s="226"/>
      <c r="U754" s="221"/>
      <c r="V754" s="221"/>
      <c r="W754" s="221"/>
      <c r="X754" s="221"/>
      <c r="Y754" s="221"/>
      <c r="Z754" s="221"/>
      <c r="AA754" s="227"/>
      <c r="AT754" s="228" t="s">
        <v>168</v>
      </c>
      <c r="AU754" s="228" t="s">
        <v>114</v>
      </c>
      <c r="AV754" s="225" t="s">
        <v>114</v>
      </c>
      <c r="AW754" s="225" t="s">
        <v>33</v>
      </c>
      <c r="AX754" s="225" t="s">
        <v>75</v>
      </c>
      <c r="AY754" s="228" t="s">
        <v>160</v>
      </c>
    </row>
    <row r="755" spans="2:51" s="216" customFormat="1" ht="20.5" customHeight="1">
      <c r="B755" s="211"/>
      <c r="C755" s="388"/>
      <c r="D755" s="388"/>
      <c r="E755" s="389" t="s">
        <v>5</v>
      </c>
      <c r="F755" s="393" t="s">
        <v>1491</v>
      </c>
      <c r="G755" s="394"/>
      <c r="H755" s="394"/>
      <c r="I755" s="394"/>
      <c r="J755" s="388"/>
      <c r="K755" s="392" t="s">
        <v>5</v>
      </c>
      <c r="L755" s="212"/>
      <c r="M755" s="212"/>
      <c r="N755" s="212"/>
      <c r="O755" s="212"/>
      <c r="P755" s="212"/>
      <c r="Q755" s="212"/>
      <c r="R755" s="215"/>
      <c r="T755" s="217"/>
      <c r="U755" s="212"/>
      <c r="V755" s="212"/>
      <c r="W755" s="212"/>
      <c r="X755" s="212"/>
      <c r="Y755" s="212"/>
      <c r="Z755" s="212"/>
      <c r="AA755" s="218"/>
      <c r="AT755" s="219" t="s">
        <v>168</v>
      </c>
      <c r="AU755" s="219" t="s">
        <v>114</v>
      </c>
      <c r="AV755" s="216" t="s">
        <v>83</v>
      </c>
      <c r="AW755" s="216" t="s">
        <v>33</v>
      </c>
      <c r="AX755" s="216" t="s">
        <v>75</v>
      </c>
      <c r="AY755" s="219" t="s">
        <v>160</v>
      </c>
    </row>
    <row r="756" spans="2:51" s="225" customFormat="1" ht="20.5" customHeight="1">
      <c r="B756" s="220"/>
      <c r="C756" s="395"/>
      <c r="D756" s="395"/>
      <c r="E756" s="396" t="s">
        <v>5</v>
      </c>
      <c r="F756" s="397" t="s">
        <v>1638</v>
      </c>
      <c r="G756" s="398"/>
      <c r="H756" s="398"/>
      <c r="I756" s="398"/>
      <c r="J756" s="395"/>
      <c r="K756" s="399">
        <v>5.6</v>
      </c>
      <c r="L756" s="221"/>
      <c r="M756" s="221"/>
      <c r="N756" s="221"/>
      <c r="O756" s="221"/>
      <c r="P756" s="221"/>
      <c r="Q756" s="221"/>
      <c r="R756" s="224"/>
      <c r="T756" s="226"/>
      <c r="U756" s="221"/>
      <c r="V756" s="221"/>
      <c r="W756" s="221"/>
      <c r="X756" s="221"/>
      <c r="Y756" s="221"/>
      <c r="Z756" s="221"/>
      <c r="AA756" s="227"/>
      <c r="AT756" s="228" t="s">
        <v>168</v>
      </c>
      <c r="AU756" s="228" t="s">
        <v>114</v>
      </c>
      <c r="AV756" s="225" t="s">
        <v>114</v>
      </c>
      <c r="AW756" s="225" t="s">
        <v>33</v>
      </c>
      <c r="AX756" s="225" t="s">
        <v>75</v>
      </c>
      <c r="AY756" s="228" t="s">
        <v>160</v>
      </c>
    </row>
    <row r="757" spans="2:51" s="216" customFormat="1" ht="20.5" customHeight="1">
      <c r="B757" s="211"/>
      <c r="C757" s="388"/>
      <c r="D757" s="388"/>
      <c r="E757" s="389" t="s">
        <v>5</v>
      </c>
      <c r="F757" s="393" t="s">
        <v>1492</v>
      </c>
      <c r="G757" s="394"/>
      <c r="H757" s="394"/>
      <c r="I757" s="394"/>
      <c r="J757" s="388"/>
      <c r="K757" s="392" t="s">
        <v>5</v>
      </c>
      <c r="L757" s="212"/>
      <c r="M757" s="212"/>
      <c r="N757" s="212"/>
      <c r="O757" s="212"/>
      <c r="P757" s="212"/>
      <c r="Q757" s="212"/>
      <c r="R757" s="215"/>
      <c r="T757" s="217"/>
      <c r="U757" s="212"/>
      <c r="V757" s="212"/>
      <c r="W757" s="212"/>
      <c r="X757" s="212"/>
      <c r="Y757" s="212"/>
      <c r="Z757" s="212"/>
      <c r="AA757" s="218"/>
      <c r="AT757" s="219" t="s">
        <v>168</v>
      </c>
      <c r="AU757" s="219" t="s">
        <v>114</v>
      </c>
      <c r="AV757" s="216" t="s">
        <v>83</v>
      </c>
      <c r="AW757" s="216" t="s">
        <v>33</v>
      </c>
      <c r="AX757" s="216" t="s">
        <v>75</v>
      </c>
      <c r="AY757" s="219" t="s">
        <v>160</v>
      </c>
    </row>
    <row r="758" spans="2:51" s="225" customFormat="1" ht="20.5" customHeight="1">
      <c r="B758" s="220"/>
      <c r="C758" s="395"/>
      <c r="D758" s="395"/>
      <c r="E758" s="396" t="s">
        <v>5</v>
      </c>
      <c r="F758" s="397" t="s">
        <v>1639</v>
      </c>
      <c r="G758" s="398"/>
      <c r="H758" s="398"/>
      <c r="I758" s="398"/>
      <c r="J758" s="395"/>
      <c r="K758" s="399">
        <v>4.15</v>
      </c>
      <c r="L758" s="221"/>
      <c r="M758" s="221"/>
      <c r="N758" s="221"/>
      <c r="O758" s="221"/>
      <c r="P758" s="221"/>
      <c r="Q758" s="221"/>
      <c r="R758" s="224"/>
      <c r="T758" s="226"/>
      <c r="U758" s="221"/>
      <c r="V758" s="221"/>
      <c r="W758" s="221"/>
      <c r="X758" s="221"/>
      <c r="Y758" s="221"/>
      <c r="Z758" s="221"/>
      <c r="AA758" s="227"/>
      <c r="AT758" s="228" t="s">
        <v>168</v>
      </c>
      <c r="AU758" s="228" t="s">
        <v>114</v>
      </c>
      <c r="AV758" s="225" t="s">
        <v>114</v>
      </c>
      <c r="AW758" s="225" t="s">
        <v>33</v>
      </c>
      <c r="AX758" s="225" t="s">
        <v>75</v>
      </c>
      <c r="AY758" s="228" t="s">
        <v>160</v>
      </c>
    </row>
    <row r="759" spans="2:51" s="216" customFormat="1" ht="20.5" customHeight="1">
      <c r="B759" s="211"/>
      <c r="C759" s="388"/>
      <c r="D759" s="388"/>
      <c r="E759" s="389" t="s">
        <v>5</v>
      </c>
      <c r="F759" s="393" t="s">
        <v>1494</v>
      </c>
      <c r="G759" s="394"/>
      <c r="H759" s="394"/>
      <c r="I759" s="394"/>
      <c r="J759" s="388"/>
      <c r="K759" s="392" t="s">
        <v>5</v>
      </c>
      <c r="L759" s="212"/>
      <c r="M759" s="212"/>
      <c r="N759" s="212"/>
      <c r="O759" s="212"/>
      <c r="P759" s="212"/>
      <c r="Q759" s="212"/>
      <c r="R759" s="215"/>
      <c r="T759" s="217"/>
      <c r="U759" s="212"/>
      <c r="V759" s="212"/>
      <c r="W759" s="212"/>
      <c r="X759" s="212"/>
      <c r="Y759" s="212"/>
      <c r="Z759" s="212"/>
      <c r="AA759" s="218"/>
      <c r="AT759" s="219" t="s">
        <v>168</v>
      </c>
      <c r="AU759" s="219" t="s">
        <v>114</v>
      </c>
      <c r="AV759" s="216" t="s">
        <v>83</v>
      </c>
      <c r="AW759" s="216" t="s">
        <v>33</v>
      </c>
      <c r="AX759" s="216" t="s">
        <v>75</v>
      </c>
      <c r="AY759" s="219" t="s">
        <v>160</v>
      </c>
    </row>
    <row r="760" spans="2:51" s="225" customFormat="1" ht="20.5" customHeight="1">
      <c r="B760" s="220"/>
      <c r="C760" s="395"/>
      <c r="D760" s="395"/>
      <c r="E760" s="396" t="s">
        <v>5</v>
      </c>
      <c r="F760" s="397" t="s">
        <v>1639</v>
      </c>
      <c r="G760" s="398"/>
      <c r="H760" s="398"/>
      <c r="I760" s="398"/>
      <c r="J760" s="395"/>
      <c r="K760" s="399">
        <v>4.15</v>
      </c>
      <c r="L760" s="221"/>
      <c r="M760" s="221"/>
      <c r="N760" s="221"/>
      <c r="O760" s="221"/>
      <c r="P760" s="221"/>
      <c r="Q760" s="221"/>
      <c r="R760" s="224"/>
      <c r="T760" s="226"/>
      <c r="U760" s="221"/>
      <c r="V760" s="221"/>
      <c r="W760" s="221"/>
      <c r="X760" s="221"/>
      <c r="Y760" s="221"/>
      <c r="Z760" s="221"/>
      <c r="AA760" s="227"/>
      <c r="AT760" s="228" t="s">
        <v>168</v>
      </c>
      <c r="AU760" s="228" t="s">
        <v>114</v>
      </c>
      <c r="AV760" s="225" t="s">
        <v>114</v>
      </c>
      <c r="AW760" s="225" t="s">
        <v>33</v>
      </c>
      <c r="AX760" s="225" t="s">
        <v>75</v>
      </c>
      <c r="AY760" s="228" t="s">
        <v>160</v>
      </c>
    </row>
    <row r="761" spans="2:51" s="216" customFormat="1" ht="20.5" customHeight="1">
      <c r="B761" s="211"/>
      <c r="C761" s="388"/>
      <c r="D761" s="388"/>
      <c r="E761" s="389" t="s">
        <v>5</v>
      </c>
      <c r="F761" s="393" t="s">
        <v>1495</v>
      </c>
      <c r="G761" s="394"/>
      <c r="H761" s="394"/>
      <c r="I761" s="394"/>
      <c r="J761" s="388"/>
      <c r="K761" s="392" t="s">
        <v>5</v>
      </c>
      <c r="L761" s="212"/>
      <c r="M761" s="212"/>
      <c r="N761" s="212"/>
      <c r="O761" s="212"/>
      <c r="P761" s="212"/>
      <c r="Q761" s="212"/>
      <c r="R761" s="215"/>
      <c r="T761" s="217"/>
      <c r="U761" s="212"/>
      <c r="V761" s="212"/>
      <c r="W761" s="212"/>
      <c r="X761" s="212"/>
      <c r="Y761" s="212"/>
      <c r="Z761" s="212"/>
      <c r="AA761" s="218"/>
      <c r="AT761" s="219" t="s">
        <v>168</v>
      </c>
      <c r="AU761" s="219" t="s">
        <v>114</v>
      </c>
      <c r="AV761" s="216" t="s">
        <v>83</v>
      </c>
      <c r="AW761" s="216" t="s">
        <v>33</v>
      </c>
      <c r="AX761" s="216" t="s">
        <v>75</v>
      </c>
      <c r="AY761" s="219" t="s">
        <v>160</v>
      </c>
    </row>
    <row r="762" spans="2:51" s="225" customFormat="1" ht="20.5" customHeight="1">
      <c r="B762" s="220"/>
      <c r="C762" s="395"/>
      <c r="D762" s="395"/>
      <c r="E762" s="396" t="s">
        <v>5</v>
      </c>
      <c r="F762" s="397" t="s">
        <v>1639</v>
      </c>
      <c r="G762" s="398"/>
      <c r="H762" s="398"/>
      <c r="I762" s="398"/>
      <c r="J762" s="395"/>
      <c r="K762" s="399">
        <v>4.15</v>
      </c>
      <c r="L762" s="221"/>
      <c r="M762" s="221"/>
      <c r="N762" s="221"/>
      <c r="O762" s="221"/>
      <c r="P762" s="221"/>
      <c r="Q762" s="221"/>
      <c r="R762" s="224"/>
      <c r="T762" s="226"/>
      <c r="U762" s="221"/>
      <c r="V762" s="221"/>
      <c r="W762" s="221"/>
      <c r="X762" s="221"/>
      <c r="Y762" s="221"/>
      <c r="Z762" s="221"/>
      <c r="AA762" s="227"/>
      <c r="AT762" s="228" t="s">
        <v>168</v>
      </c>
      <c r="AU762" s="228" t="s">
        <v>114</v>
      </c>
      <c r="AV762" s="225" t="s">
        <v>114</v>
      </c>
      <c r="AW762" s="225" t="s">
        <v>33</v>
      </c>
      <c r="AX762" s="225" t="s">
        <v>75</v>
      </c>
      <c r="AY762" s="228" t="s">
        <v>160</v>
      </c>
    </row>
    <row r="763" spans="2:51" s="216" customFormat="1" ht="20.5" customHeight="1">
      <c r="B763" s="211"/>
      <c r="C763" s="388"/>
      <c r="D763" s="388"/>
      <c r="E763" s="389" t="s">
        <v>5</v>
      </c>
      <c r="F763" s="393" t="s">
        <v>1496</v>
      </c>
      <c r="G763" s="394"/>
      <c r="H763" s="394"/>
      <c r="I763" s="394"/>
      <c r="J763" s="388"/>
      <c r="K763" s="392" t="s">
        <v>5</v>
      </c>
      <c r="L763" s="212"/>
      <c r="M763" s="212"/>
      <c r="N763" s="212"/>
      <c r="O763" s="212"/>
      <c r="P763" s="212"/>
      <c r="Q763" s="212"/>
      <c r="R763" s="215"/>
      <c r="T763" s="217"/>
      <c r="U763" s="212"/>
      <c r="V763" s="212"/>
      <c r="W763" s="212"/>
      <c r="X763" s="212"/>
      <c r="Y763" s="212"/>
      <c r="Z763" s="212"/>
      <c r="AA763" s="218"/>
      <c r="AT763" s="219" t="s">
        <v>168</v>
      </c>
      <c r="AU763" s="219" t="s">
        <v>114</v>
      </c>
      <c r="AV763" s="216" t="s">
        <v>83</v>
      </c>
      <c r="AW763" s="216" t="s">
        <v>33</v>
      </c>
      <c r="AX763" s="216" t="s">
        <v>75</v>
      </c>
      <c r="AY763" s="219" t="s">
        <v>160</v>
      </c>
    </row>
    <row r="764" spans="2:51" s="225" customFormat="1" ht="20.5" customHeight="1">
      <c r="B764" s="220"/>
      <c r="C764" s="395"/>
      <c r="D764" s="395"/>
      <c r="E764" s="396" t="s">
        <v>5</v>
      </c>
      <c r="F764" s="397" t="s">
        <v>1640</v>
      </c>
      <c r="G764" s="398"/>
      <c r="H764" s="398"/>
      <c r="I764" s="398"/>
      <c r="J764" s="395"/>
      <c r="K764" s="399">
        <v>7.85</v>
      </c>
      <c r="L764" s="221"/>
      <c r="M764" s="221"/>
      <c r="N764" s="221"/>
      <c r="O764" s="221"/>
      <c r="P764" s="221"/>
      <c r="Q764" s="221"/>
      <c r="R764" s="224"/>
      <c r="T764" s="226"/>
      <c r="U764" s="221"/>
      <c r="V764" s="221"/>
      <c r="W764" s="221"/>
      <c r="X764" s="221"/>
      <c r="Y764" s="221"/>
      <c r="Z764" s="221"/>
      <c r="AA764" s="227"/>
      <c r="AT764" s="228" t="s">
        <v>168</v>
      </c>
      <c r="AU764" s="228" t="s">
        <v>114</v>
      </c>
      <c r="AV764" s="225" t="s">
        <v>114</v>
      </c>
      <c r="AW764" s="225" t="s">
        <v>33</v>
      </c>
      <c r="AX764" s="225" t="s">
        <v>75</v>
      </c>
      <c r="AY764" s="228" t="s">
        <v>160</v>
      </c>
    </row>
    <row r="765" spans="2:51" s="216" customFormat="1" ht="20.5" customHeight="1">
      <c r="B765" s="211"/>
      <c r="C765" s="388"/>
      <c r="D765" s="388"/>
      <c r="E765" s="389" t="s">
        <v>5</v>
      </c>
      <c r="F765" s="393" t="s">
        <v>1498</v>
      </c>
      <c r="G765" s="394"/>
      <c r="H765" s="394"/>
      <c r="I765" s="394"/>
      <c r="J765" s="388"/>
      <c r="K765" s="392" t="s">
        <v>5</v>
      </c>
      <c r="L765" s="212"/>
      <c r="M765" s="212"/>
      <c r="N765" s="212"/>
      <c r="O765" s="212"/>
      <c r="P765" s="212"/>
      <c r="Q765" s="212"/>
      <c r="R765" s="215"/>
      <c r="T765" s="217"/>
      <c r="U765" s="212"/>
      <c r="V765" s="212"/>
      <c r="W765" s="212"/>
      <c r="X765" s="212"/>
      <c r="Y765" s="212"/>
      <c r="Z765" s="212"/>
      <c r="AA765" s="218"/>
      <c r="AT765" s="219" t="s">
        <v>168</v>
      </c>
      <c r="AU765" s="219" t="s">
        <v>114</v>
      </c>
      <c r="AV765" s="216" t="s">
        <v>83</v>
      </c>
      <c r="AW765" s="216" t="s">
        <v>33</v>
      </c>
      <c r="AX765" s="216" t="s">
        <v>75</v>
      </c>
      <c r="AY765" s="219" t="s">
        <v>160</v>
      </c>
    </row>
    <row r="766" spans="2:51" s="225" customFormat="1" ht="20.5" customHeight="1">
      <c r="B766" s="220"/>
      <c r="C766" s="395"/>
      <c r="D766" s="395"/>
      <c r="E766" s="396" t="s">
        <v>5</v>
      </c>
      <c r="F766" s="397" t="s">
        <v>1640</v>
      </c>
      <c r="G766" s="398"/>
      <c r="H766" s="398"/>
      <c r="I766" s="398"/>
      <c r="J766" s="395"/>
      <c r="K766" s="399">
        <v>7.85</v>
      </c>
      <c r="L766" s="221"/>
      <c r="M766" s="221"/>
      <c r="N766" s="221"/>
      <c r="O766" s="221"/>
      <c r="P766" s="221"/>
      <c r="Q766" s="221"/>
      <c r="R766" s="224"/>
      <c r="T766" s="226"/>
      <c r="U766" s="221"/>
      <c r="V766" s="221"/>
      <c r="W766" s="221"/>
      <c r="X766" s="221"/>
      <c r="Y766" s="221"/>
      <c r="Z766" s="221"/>
      <c r="AA766" s="227"/>
      <c r="AT766" s="228" t="s">
        <v>168</v>
      </c>
      <c r="AU766" s="228" t="s">
        <v>114</v>
      </c>
      <c r="AV766" s="225" t="s">
        <v>114</v>
      </c>
      <c r="AW766" s="225" t="s">
        <v>33</v>
      </c>
      <c r="AX766" s="225" t="s">
        <v>75</v>
      </c>
      <c r="AY766" s="228" t="s">
        <v>160</v>
      </c>
    </row>
    <row r="767" spans="2:51" s="216" customFormat="1" ht="20.5" customHeight="1">
      <c r="B767" s="211"/>
      <c r="C767" s="388"/>
      <c r="D767" s="388"/>
      <c r="E767" s="389" t="s">
        <v>5</v>
      </c>
      <c r="F767" s="393" t="s">
        <v>1499</v>
      </c>
      <c r="G767" s="394"/>
      <c r="H767" s="394"/>
      <c r="I767" s="394"/>
      <c r="J767" s="388"/>
      <c r="K767" s="392" t="s">
        <v>5</v>
      </c>
      <c r="L767" s="212"/>
      <c r="M767" s="212"/>
      <c r="N767" s="212"/>
      <c r="O767" s="212"/>
      <c r="P767" s="212"/>
      <c r="Q767" s="212"/>
      <c r="R767" s="215"/>
      <c r="T767" s="217"/>
      <c r="U767" s="212"/>
      <c r="V767" s="212"/>
      <c r="W767" s="212"/>
      <c r="X767" s="212"/>
      <c r="Y767" s="212"/>
      <c r="Z767" s="212"/>
      <c r="AA767" s="218"/>
      <c r="AT767" s="219" t="s">
        <v>168</v>
      </c>
      <c r="AU767" s="219" t="s">
        <v>114</v>
      </c>
      <c r="AV767" s="216" t="s">
        <v>83</v>
      </c>
      <c r="AW767" s="216" t="s">
        <v>33</v>
      </c>
      <c r="AX767" s="216" t="s">
        <v>75</v>
      </c>
      <c r="AY767" s="219" t="s">
        <v>160</v>
      </c>
    </row>
    <row r="768" spans="2:51" s="225" customFormat="1" ht="20.5" customHeight="1">
      <c r="B768" s="220"/>
      <c r="C768" s="395"/>
      <c r="D768" s="395"/>
      <c r="E768" s="396" t="s">
        <v>5</v>
      </c>
      <c r="F768" s="397" t="s">
        <v>1640</v>
      </c>
      <c r="G768" s="398"/>
      <c r="H768" s="398"/>
      <c r="I768" s="398"/>
      <c r="J768" s="395"/>
      <c r="K768" s="399">
        <v>7.85</v>
      </c>
      <c r="L768" s="221"/>
      <c r="M768" s="221"/>
      <c r="N768" s="221"/>
      <c r="O768" s="221"/>
      <c r="P768" s="221"/>
      <c r="Q768" s="221"/>
      <c r="R768" s="224"/>
      <c r="T768" s="226"/>
      <c r="U768" s="221"/>
      <c r="V768" s="221"/>
      <c r="W768" s="221"/>
      <c r="X768" s="221"/>
      <c r="Y768" s="221"/>
      <c r="Z768" s="221"/>
      <c r="AA768" s="227"/>
      <c r="AT768" s="228" t="s">
        <v>168</v>
      </c>
      <c r="AU768" s="228" t="s">
        <v>114</v>
      </c>
      <c r="AV768" s="225" t="s">
        <v>114</v>
      </c>
      <c r="AW768" s="225" t="s">
        <v>33</v>
      </c>
      <c r="AX768" s="225" t="s">
        <v>75</v>
      </c>
      <c r="AY768" s="228" t="s">
        <v>160</v>
      </c>
    </row>
    <row r="769" spans="2:51" s="243" customFormat="1" ht="20.5" customHeight="1">
      <c r="B769" s="238"/>
      <c r="C769" s="405"/>
      <c r="D769" s="405"/>
      <c r="E769" s="406" t="s">
        <v>5</v>
      </c>
      <c r="F769" s="407" t="s">
        <v>197</v>
      </c>
      <c r="G769" s="408"/>
      <c r="H769" s="408"/>
      <c r="I769" s="408"/>
      <c r="J769" s="405"/>
      <c r="K769" s="409">
        <v>115.1</v>
      </c>
      <c r="L769" s="239"/>
      <c r="M769" s="239"/>
      <c r="N769" s="239"/>
      <c r="O769" s="239"/>
      <c r="P769" s="239"/>
      <c r="Q769" s="239"/>
      <c r="R769" s="242"/>
      <c r="T769" s="244"/>
      <c r="U769" s="239"/>
      <c r="V769" s="239"/>
      <c r="W769" s="239"/>
      <c r="X769" s="239"/>
      <c r="Y769" s="239"/>
      <c r="Z769" s="239"/>
      <c r="AA769" s="245"/>
      <c r="AT769" s="246" t="s">
        <v>168</v>
      </c>
      <c r="AU769" s="246" t="s">
        <v>114</v>
      </c>
      <c r="AV769" s="243" t="s">
        <v>175</v>
      </c>
      <c r="AW769" s="243" t="s">
        <v>33</v>
      </c>
      <c r="AX769" s="243" t="s">
        <v>75</v>
      </c>
      <c r="AY769" s="246" t="s">
        <v>160</v>
      </c>
    </row>
    <row r="770" spans="2:51" s="216" customFormat="1" ht="20.5" customHeight="1">
      <c r="B770" s="211"/>
      <c r="C770" s="388"/>
      <c r="D770" s="388"/>
      <c r="E770" s="389" t="s">
        <v>5</v>
      </c>
      <c r="F770" s="393" t="s">
        <v>1500</v>
      </c>
      <c r="G770" s="394"/>
      <c r="H770" s="394"/>
      <c r="I770" s="394"/>
      <c r="J770" s="388"/>
      <c r="K770" s="392" t="s">
        <v>5</v>
      </c>
      <c r="L770" s="212"/>
      <c r="M770" s="212"/>
      <c r="N770" s="212"/>
      <c r="O770" s="212"/>
      <c r="P770" s="212"/>
      <c r="Q770" s="212"/>
      <c r="R770" s="215"/>
      <c r="T770" s="217"/>
      <c r="U770" s="212"/>
      <c r="V770" s="212"/>
      <c r="W770" s="212"/>
      <c r="X770" s="212"/>
      <c r="Y770" s="212"/>
      <c r="Z770" s="212"/>
      <c r="AA770" s="218"/>
      <c r="AT770" s="219" t="s">
        <v>168</v>
      </c>
      <c r="AU770" s="219" t="s">
        <v>114</v>
      </c>
      <c r="AV770" s="216" t="s">
        <v>83</v>
      </c>
      <c r="AW770" s="216" t="s">
        <v>33</v>
      </c>
      <c r="AX770" s="216" t="s">
        <v>75</v>
      </c>
      <c r="AY770" s="219" t="s">
        <v>160</v>
      </c>
    </row>
    <row r="771" spans="2:51" s="225" customFormat="1" ht="20.5" customHeight="1">
      <c r="B771" s="220"/>
      <c r="C771" s="395"/>
      <c r="D771" s="395"/>
      <c r="E771" s="396" t="s">
        <v>5</v>
      </c>
      <c r="F771" s="397" t="s">
        <v>1652</v>
      </c>
      <c r="G771" s="398"/>
      <c r="H771" s="398"/>
      <c r="I771" s="398"/>
      <c r="J771" s="395"/>
      <c r="K771" s="399">
        <v>8.3</v>
      </c>
      <c r="L771" s="221"/>
      <c r="M771" s="221"/>
      <c r="N771" s="221"/>
      <c r="O771" s="221"/>
      <c r="P771" s="221"/>
      <c r="Q771" s="221"/>
      <c r="R771" s="224"/>
      <c r="T771" s="226"/>
      <c r="U771" s="221"/>
      <c r="V771" s="221"/>
      <c r="W771" s="221"/>
      <c r="X771" s="221"/>
      <c r="Y771" s="221"/>
      <c r="Z771" s="221"/>
      <c r="AA771" s="227"/>
      <c r="AT771" s="228" t="s">
        <v>168</v>
      </c>
      <c r="AU771" s="228" t="s">
        <v>114</v>
      </c>
      <c r="AV771" s="225" t="s">
        <v>114</v>
      </c>
      <c r="AW771" s="225" t="s">
        <v>33</v>
      </c>
      <c r="AX771" s="225" t="s">
        <v>75</v>
      </c>
      <c r="AY771" s="228" t="s">
        <v>160</v>
      </c>
    </row>
    <row r="772" spans="2:51" s="243" customFormat="1" ht="20.5" customHeight="1">
      <c r="B772" s="238"/>
      <c r="C772" s="405"/>
      <c r="D772" s="405"/>
      <c r="E772" s="406" t="s">
        <v>5</v>
      </c>
      <c r="F772" s="407" t="s">
        <v>197</v>
      </c>
      <c r="G772" s="408"/>
      <c r="H772" s="408"/>
      <c r="I772" s="408"/>
      <c r="J772" s="405"/>
      <c r="K772" s="409">
        <v>8.3</v>
      </c>
      <c r="L772" s="239"/>
      <c r="M772" s="239"/>
      <c r="N772" s="239"/>
      <c r="O772" s="239"/>
      <c r="P772" s="239"/>
      <c r="Q772" s="239"/>
      <c r="R772" s="242"/>
      <c r="T772" s="244"/>
      <c r="U772" s="239"/>
      <c r="V772" s="239"/>
      <c r="W772" s="239"/>
      <c r="X772" s="239"/>
      <c r="Y772" s="239"/>
      <c r="Z772" s="239"/>
      <c r="AA772" s="245"/>
      <c r="AT772" s="246" t="s">
        <v>168</v>
      </c>
      <c r="AU772" s="246" t="s">
        <v>114</v>
      </c>
      <c r="AV772" s="243" t="s">
        <v>175</v>
      </c>
      <c r="AW772" s="243" t="s">
        <v>33</v>
      </c>
      <c r="AX772" s="243" t="s">
        <v>75</v>
      </c>
      <c r="AY772" s="246" t="s">
        <v>160</v>
      </c>
    </row>
    <row r="773" spans="2:51" s="216" customFormat="1" ht="20.5" customHeight="1">
      <c r="B773" s="211"/>
      <c r="C773" s="388"/>
      <c r="D773" s="388"/>
      <c r="E773" s="389" t="s">
        <v>5</v>
      </c>
      <c r="F773" s="393" t="s">
        <v>1648</v>
      </c>
      <c r="G773" s="394"/>
      <c r="H773" s="394"/>
      <c r="I773" s="394"/>
      <c r="J773" s="388"/>
      <c r="K773" s="392" t="s">
        <v>5</v>
      </c>
      <c r="L773" s="212"/>
      <c r="M773" s="212"/>
      <c r="N773" s="212"/>
      <c r="O773" s="212"/>
      <c r="P773" s="212"/>
      <c r="Q773" s="212"/>
      <c r="R773" s="215"/>
      <c r="T773" s="217"/>
      <c r="U773" s="212"/>
      <c r="V773" s="212"/>
      <c r="W773" s="212"/>
      <c r="X773" s="212"/>
      <c r="Y773" s="212"/>
      <c r="Z773" s="212"/>
      <c r="AA773" s="218"/>
      <c r="AT773" s="219" t="s">
        <v>168</v>
      </c>
      <c r="AU773" s="219" t="s">
        <v>114</v>
      </c>
      <c r="AV773" s="216" t="s">
        <v>83</v>
      </c>
      <c r="AW773" s="216" t="s">
        <v>33</v>
      </c>
      <c r="AX773" s="216" t="s">
        <v>75</v>
      </c>
      <c r="AY773" s="219" t="s">
        <v>160</v>
      </c>
    </row>
    <row r="774" spans="2:51" s="225" customFormat="1" ht="20.5" customHeight="1">
      <c r="B774" s="220"/>
      <c r="C774" s="395"/>
      <c r="D774" s="395"/>
      <c r="E774" s="396" t="s">
        <v>5</v>
      </c>
      <c r="F774" s="397" t="s">
        <v>1649</v>
      </c>
      <c r="G774" s="398"/>
      <c r="H774" s="398"/>
      <c r="I774" s="398"/>
      <c r="J774" s="395"/>
      <c r="K774" s="399">
        <v>163</v>
      </c>
      <c r="L774" s="221"/>
      <c r="M774" s="221"/>
      <c r="N774" s="221"/>
      <c r="O774" s="221"/>
      <c r="P774" s="221"/>
      <c r="Q774" s="221"/>
      <c r="R774" s="224"/>
      <c r="T774" s="226"/>
      <c r="U774" s="221"/>
      <c r="V774" s="221"/>
      <c r="W774" s="221"/>
      <c r="X774" s="221"/>
      <c r="Y774" s="221"/>
      <c r="Z774" s="221"/>
      <c r="AA774" s="227"/>
      <c r="AT774" s="228" t="s">
        <v>168</v>
      </c>
      <c r="AU774" s="228" t="s">
        <v>114</v>
      </c>
      <c r="AV774" s="225" t="s">
        <v>114</v>
      </c>
      <c r="AW774" s="225" t="s">
        <v>33</v>
      </c>
      <c r="AX774" s="225" t="s">
        <v>75</v>
      </c>
      <c r="AY774" s="228" t="s">
        <v>160</v>
      </c>
    </row>
    <row r="775" spans="2:51" s="216" customFormat="1" ht="20.5" customHeight="1">
      <c r="B775" s="211"/>
      <c r="C775" s="388"/>
      <c r="D775" s="388"/>
      <c r="E775" s="389" t="s">
        <v>5</v>
      </c>
      <c r="F775" s="393" t="s">
        <v>1650</v>
      </c>
      <c r="G775" s="394"/>
      <c r="H775" s="394"/>
      <c r="I775" s="394"/>
      <c r="J775" s="388"/>
      <c r="K775" s="392" t="s">
        <v>5</v>
      </c>
      <c r="L775" s="212"/>
      <c r="M775" s="212"/>
      <c r="N775" s="212"/>
      <c r="O775" s="212"/>
      <c r="P775" s="212"/>
      <c r="Q775" s="212"/>
      <c r="R775" s="215"/>
      <c r="T775" s="217"/>
      <c r="U775" s="212"/>
      <c r="V775" s="212"/>
      <c r="W775" s="212"/>
      <c r="X775" s="212"/>
      <c r="Y775" s="212"/>
      <c r="Z775" s="212"/>
      <c r="AA775" s="218"/>
      <c r="AT775" s="219" t="s">
        <v>168</v>
      </c>
      <c r="AU775" s="219" t="s">
        <v>114</v>
      </c>
      <c r="AV775" s="216" t="s">
        <v>83</v>
      </c>
      <c r="AW775" s="216" t="s">
        <v>33</v>
      </c>
      <c r="AX775" s="216" t="s">
        <v>75</v>
      </c>
      <c r="AY775" s="219" t="s">
        <v>160</v>
      </c>
    </row>
    <row r="776" spans="2:51" s="225" customFormat="1" ht="20.5" customHeight="1">
      <c r="B776" s="220"/>
      <c r="C776" s="395"/>
      <c r="D776" s="395"/>
      <c r="E776" s="396" t="s">
        <v>5</v>
      </c>
      <c r="F776" s="397" t="s">
        <v>441</v>
      </c>
      <c r="G776" s="398"/>
      <c r="H776" s="398"/>
      <c r="I776" s="398"/>
      <c r="J776" s="395"/>
      <c r="K776" s="399">
        <v>52</v>
      </c>
      <c r="L776" s="221"/>
      <c r="M776" s="221"/>
      <c r="N776" s="221"/>
      <c r="O776" s="221"/>
      <c r="P776" s="221"/>
      <c r="Q776" s="221"/>
      <c r="R776" s="224"/>
      <c r="T776" s="226"/>
      <c r="U776" s="221"/>
      <c r="V776" s="221"/>
      <c r="W776" s="221"/>
      <c r="X776" s="221"/>
      <c r="Y776" s="221"/>
      <c r="Z776" s="221"/>
      <c r="AA776" s="227"/>
      <c r="AT776" s="228" t="s">
        <v>168</v>
      </c>
      <c r="AU776" s="228" t="s">
        <v>114</v>
      </c>
      <c r="AV776" s="225" t="s">
        <v>114</v>
      </c>
      <c r="AW776" s="225" t="s">
        <v>33</v>
      </c>
      <c r="AX776" s="225" t="s">
        <v>75</v>
      </c>
      <c r="AY776" s="228" t="s">
        <v>160</v>
      </c>
    </row>
    <row r="777" spans="2:51" s="216" customFormat="1" ht="20.5" customHeight="1">
      <c r="B777" s="211"/>
      <c r="C777" s="388"/>
      <c r="D777" s="388"/>
      <c r="E777" s="389" t="s">
        <v>5</v>
      </c>
      <c r="F777" s="393" t="s">
        <v>1651</v>
      </c>
      <c r="G777" s="394"/>
      <c r="H777" s="394"/>
      <c r="I777" s="394"/>
      <c r="J777" s="388"/>
      <c r="K777" s="392" t="s">
        <v>5</v>
      </c>
      <c r="L777" s="212"/>
      <c r="M777" s="212"/>
      <c r="N777" s="212"/>
      <c r="O777" s="212"/>
      <c r="P777" s="212"/>
      <c r="Q777" s="212"/>
      <c r="R777" s="215"/>
      <c r="T777" s="217"/>
      <c r="U777" s="212"/>
      <c r="V777" s="212"/>
      <c r="W777" s="212"/>
      <c r="X777" s="212"/>
      <c r="Y777" s="212"/>
      <c r="Z777" s="212"/>
      <c r="AA777" s="218"/>
      <c r="AT777" s="219" t="s">
        <v>168</v>
      </c>
      <c r="AU777" s="219" t="s">
        <v>114</v>
      </c>
      <c r="AV777" s="216" t="s">
        <v>83</v>
      </c>
      <c r="AW777" s="216" t="s">
        <v>33</v>
      </c>
      <c r="AX777" s="216" t="s">
        <v>75</v>
      </c>
      <c r="AY777" s="219" t="s">
        <v>160</v>
      </c>
    </row>
    <row r="778" spans="2:51" s="225" customFormat="1" ht="20.5" customHeight="1">
      <c r="B778" s="220"/>
      <c r="C778" s="395"/>
      <c r="D778" s="395"/>
      <c r="E778" s="396" t="s">
        <v>5</v>
      </c>
      <c r="F778" s="397" t="s">
        <v>502</v>
      </c>
      <c r="G778" s="398"/>
      <c r="H778" s="398"/>
      <c r="I778" s="398"/>
      <c r="J778" s="395"/>
      <c r="K778" s="399">
        <v>63</v>
      </c>
      <c r="L778" s="221"/>
      <c r="M778" s="221"/>
      <c r="N778" s="221"/>
      <c r="O778" s="221"/>
      <c r="P778" s="221"/>
      <c r="Q778" s="221"/>
      <c r="R778" s="224"/>
      <c r="T778" s="226"/>
      <c r="U778" s="221"/>
      <c r="V778" s="221"/>
      <c r="W778" s="221"/>
      <c r="X778" s="221"/>
      <c r="Y778" s="221"/>
      <c r="Z778" s="221"/>
      <c r="AA778" s="227"/>
      <c r="AT778" s="228" t="s">
        <v>168</v>
      </c>
      <c r="AU778" s="228" t="s">
        <v>114</v>
      </c>
      <c r="AV778" s="225" t="s">
        <v>114</v>
      </c>
      <c r="AW778" s="225" t="s">
        <v>33</v>
      </c>
      <c r="AX778" s="225" t="s">
        <v>75</v>
      </c>
      <c r="AY778" s="228" t="s">
        <v>160</v>
      </c>
    </row>
    <row r="779" spans="2:51" s="243" customFormat="1" ht="20.5" customHeight="1">
      <c r="B779" s="238"/>
      <c r="C779" s="405"/>
      <c r="D779" s="405"/>
      <c r="E779" s="406" t="s">
        <v>5</v>
      </c>
      <c r="F779" s="407" t="s">
        <v>197</v>
      </c>
      <c r="G779" s="408"/>
      <c r="H779" s="408"/>
      <c r="I779" s="408"/>
      <c r="J779" s="405"/>
      <c r="K779" s="409">
        <v>278</v>
      </c>
      <c r="L779" s="239"/>
      <c r="M779" s="239"/>
      <c r="N779" s="239"/>
      <c r="O779" s="239"/>
      <c r="P779" s="239"/>
      <c r="Q779" s="239"/>
      <c r="R779" s="242"/>
      <c r="T779" s="244"/>
      <c r="U779" s="239"/>
      <c r="V779" s="239"/>
      <c r="W779" s="239"/>
      <c r="X779" s="239"/>
      <c r="Y779" s="239"/>
      <c r="Z779" s="239"/>
      <c r="AA779" s="245"/>
      <c r="AT779" s="246" t="s">
        <v>168</v>
      </c>
      <c r="AU779" s="246" t="s">
        <v>114</v>
      </c>
      <c r="AV779" s="243" t="s">
        <v>175</v>
      </c>
      <c r="AW779" s="243" t="s">
        <v>33</v>
      </c>
      <c r="AX779" s="243" t="s">
        <v>75</v>
      </c>
      <c r="AY779" s="246" t="s">
        <v>160</v>
      </c>
    </row>
    <row r="780" spans="2:51" s="216" customFormat="1" ht="20.5" customHeight="1">
      <c r="B780" s="211"/>
      <c r="C780" s="388"/>
      <c r="D780" s="388"/>
      <c r="E780" s="389" t="s">
        <v>5</v>
      </c>
      <c r="F780" s="393" t="s">
        <v>1500</v>
      </c>
      <c r="G780" s="394"/>
      <c r="H780" s="394"/>
      <c r="I780" s="394"/>
      <c r="J780" s="388"/>
      <c r="K780" s="392" t="s">
        <v>5</v>
      </c>
      <c r="L780" s="212"/>
      <c r="M780" s="212"/>
      <c r="N780" s="212"/>
      <c r="O780" s="212"/>
      <c r="P780" s="212"/>
      <c r="Q780" s="212"/>
      <c r="R780" s="215"/>
      <c r="T780" s="217"/>
      <c r="U780" s="212"/>
      <c r="V780" s="212"/>
      <c r="W780" s="212"/>
      <c r="X780" s="212"/>
      <c r="Y780" s="212"/>
      <c r="Z780" s="212"/>
      <c r="AA780" s="218"/>
      <c r="AT780" s="219" t="s">
        <v>168</v>
      </c>
      <c r="AU780" s="219" t="s">
        <v>114</v>
      </c>
      <c r="AV780" s="216" t="s">
        <v>83</v>
      </c>
      <c r="AW780" s="216" t="s">
        <v>33</v>
      </c>
      <c r="AX780" s="216" t="s">
        <v>75</v>
      </c>
      <c r="AY780" s="219" t="s">
        <v>160</v>
      </c>
    </row>
    <row r="781" spans="2:51" s="225" customFormat="1" ht="20.5" customHeight="1">
      <c r="B781" s="220"/>
      <c r="C781" s="395"/>
      <c r="D781" s="395"/>
      <c r="E781" s="396" t="s">
        <v>5</v>
      </c>
      <c r="F781" s="397" t="s">
        <v>1652</v>
      </c>
      <c r="G781" s="398"/>
      <c r="H781" s="398"/>
      <c r="I781" s="398"/>
      <c r="J781" s="395"/>
      <c r="K781" s="399">
        <v>8.3</v>
      </c>
      <c r="L781" s="221"/>
      <c r="M781" s="221"/>
      <c r="N781" s="221"/>
      <c r="O781" s="221"/>
      <c r="P781" s="221"/>
      <c r="Q781" s="221"/>
      <c r="R781" s="224"/>
      <c r="T781" s="226"/>
      <c r="U781" s="221"/>
      <c r="V781" s="221"/>
      <c r="W781" s="221"/>
      <c r="X781" s="221"/>
      <c r="Y781" s="221"/>
      <c r="Z781" s="221"/>
      <c r="AA781" s="227"/>
      <c r="AT781" s="228" t="s">
        <v>168</v>
      </c>
      <c r="AU781" s="228" t="s">
        <v>114</v>
      </c>
      <c r="AV781" s="225" t="s">
        <v>114</v>
      </c>
      <c r="AW781" s="225" t="s">
        <v>33</v>
      </c>
      <c r="AX781" s="225" t="s">
        <v>75</v>
      </c>
      <c r="AY781" s="228" t="s">
        <v>160</v>
      </c>
    </row>
    <row r="782" spans="2:51" s="243" customFormat="1" ht="20.5" customHeight="1">
      <c r="B782" s="238"/>
      <c r="C782" s="405"/>
      <c r="D782" s="405"/>
      <c r="E782" s="406" t="s">
        <v>5</v>
      </c>
      <c r="F782" s="407" t="s">
        <v>197</v>
      </c>
      <c r="G782" s="408"/>
      <c r="H782" s="408"/>
      <c r="I782" s="408"/>
      <c r="J782" s="405"/>
      <c r="K782" s="409">
        <v>8.3</v>
      </c>
      <c r="L782" s="239"/>
      <c r="M782" s="239"/>
      <c r="N782" s="239"/>
      <c r="O782" s="239"/>
      <c r="P782" s="239"/>
      <c r="Q782" s="239"/>
      <c r="R782" s="242"/>
      <c r="T782" s="244"/>
      <c r="U782" s="239"/>
      <c r="V782" s="239"/>
      <c r="W782" s="239"/>
      <c r="X782" s="239"/>
      <c r="Y782" s="239"/>
      <c r="Z782" s="239"/>
      <c r="AA782" s="245"/>
      <c r="AT782" s="246" t="s">
        <v>168</v>
      </c>
      <c r="AU782" s="246" t="s">
        <v>114</v>
      </c>
      <c r="AV782" s="243" t="s">
        <v>175</v>
      </c>
      <c r="AW782" s="243" t="s">
        <v>33</v>
      </c>
      <c r="AX782" s="243" t="s">
        <v>75</v>
      </c>
      <c r="AY782" s="246" t="s">
        <v>160</v>
      </c>
    </row>
    <row r="783" spans="2:51" s="234" customFormat="1" ht="20.5" customHeight="1">
      <c r="B783" s="229"/>
      <c r="C783" s="400"/>
      <c r="D783" s="400"/>
      <c r="E783" s="401" t="s">
        <v>5</v>
      </c>
      <c r="F783" s="402" t="s">
        <v>170</v>
      </c>
      <c r="G783" s="403"/>
      <c r="H783" s="403"/>
      <c r="I783" s="403"/>
      <c r="J783" s="400"/>
      <c r="K783" s="404">
        <v>409.7</v>
      </c>
      <c r="L783" s="230"/>
      <c r="M783" s="230"/>
      <c r="N783" s="230"/>
      <c r="O783" s="230"/>
      <c r="P783" s="230"/>
      <c r="Q783" s="230"/>
      <c r="R783" s="233"/>
      <c r="T783" s="235"/>
      <c r="U783" s="230"/>
      <c r="V783" s="230"/>
      <c r="W783" s="230"/>
      <c r="X783" s="230"/>
      <c r="Y783" s="230"/>
      <c r="Z783" s="230"/>
      <c r="AA783" s="236"/>
      <c r="AT783" s="237" t="s">
        <v>168</v>
      </c>
      <c r="AU783" s="237" t="s">
        <v>114</v>
      </c>
      <c r="AV783" s="234" t="s">
        <v>165</v>
      </c>
      <c r="AW783" s="234" t="s">
        <v>33</v>
      </c>
      <c r="AX783" s="234" t="s">
        <v>83</v>
      </c>
      <c r="AY783" s="237" t="s">
        <v>160</v>
      </c>
    </row>
    <row r="784" spans="2:63" s="195" customFormat="1" ht="29.85" customHeight="1">
      <c r="B784" s="191"/>
      <c r="C784" s="417"/>
      <c r="D784" s="418" t="s">
        <v>598</v>
      </c>
      <c r="E784" s="418"/>
      <c r="F784" s="418"/>
      <c r="G784" s="418"/>
      <c r="H784" s="418"/>
      <c r="I784" s="418"/>
      <c r="J784" s="418"/>
      <c r="K784" s="418"/>
      <c r="L784" s="202"/>
      <c r="M784" s="202"/>
      <c r="N784" s="313">
        <f>BK784</f>
        <v>0</v>
      </c>
      <c r="O784" s="314"/>
      <c r="P784" s="314"/>
      <c r="Q784" s="314"/>
      <c r="R784" s="194"/>
      <c r="T784" s="196"/>
      <c r="U784" s="192"/>
      <c r="V784" s="192"/>
      <c r="W784" s="197">
        <f>SUM(W785:W788)</f>
        <v>0</v>
      </c>
      <c r="X784" s="192"/>
      <c r="Y784" s="197">
        <f>SUM(Y785:Y788)</f>
        <v>0</v>
      </c>
      <c r="Z784" s="192"/>
      <c r="AA784" s="198">
        <f>SUM(AA785:AA788)</f>
        <v>0</v>
      </c>
      <c r="AR784" s="199" t="s">
        <v>83</v>
      </c>
      <c r="AT784" s="200" t="s">
        <v>74</v>
      </c>
      <c r="AU784" s="200" t="s">
        <v>83</v>
      </c>
      <c r="AY784" s="199" t="s">
        <v>160</v>
      </c>
      <c r="BK784" s="201">
        <f>SUM(BK785:BK788)</f>
        <v>0</v>
      </c>
    </row>
    <row r="785" spans="2:65" s="126" customFormat="1" ht="28.95" customHeight="1">
      <c r="B785" s="127"/>
      <c r="C785" s="383" t="s">
        <v>477</v>
      </c>
      <c r="D785" s="383" t="s">
        <v>161</v>
      </c>
      <c r="E785" s="384" t="s">
        <v>1079</v>
      </c>
      <c r="F785" s="385" t="s">
        <v>1080</v>
      </c>
      <c r="G785" s="385"/>
      <c r="H785" s="385"/>
      <c r="I785" s="385"/>
      <c r="J785" s="386" t="s">
        <v>178</v>
      </c>
      <c r="K785" s="387">
        <v>7.1</v>
      </c>
      <c r="L785" s="317">
        <v>0</v>
      </c>
      <c r="M785" s="317"/>
      <c r="N785" s="318">
        <f>ROUND(L785*K785,2)</f>
        <v>0</v>
      </c>
      <c r="O785" s="318"/>
      <c r="P785" s="318"/>
      <c r="Q785" s="318"/>
      <c r="R785" s="130"/>
      <c r="T785" s="207" t="s">
        <v>5</v>
      </c>
      <c r="U785" s="208" t="s">
        <v>40</v>
      </c>
      <c r="V785" s="128"/>
      <c r="W785" s="209">
        <f>V785*K785</f>
        <v>0</v>
      </c>
      <c r="X785" s="209">
        <v>0</v>
      </c>
      <c r="Y785" s="209">
        <f>X785*K785</f>
        <v>0</v>
      </c>
      <c r="Z785" s="209">
        <v>0</v>
      </c>
      <c r="AA785" s="210">
        <f>Z785*K785</f>
        <v>0</v>
      </c>
      <c r="AR785" s="117" t="s">
        <v>165</v>
      </c>
      <c r="AT785" s="117" t="s">
        <v>161</v>
      </c>
      <c r="AU785" s="117" t="s">
        <v>114</v>
      </c>
      <c r="AY785" s="117" t="s">
        <v>160</v>
      </c>
      <c r="BE785" s="174">
        <f>IF(U785="základní",N785,0)</f>
        <v>0</v>
      </c>
      <c r="BF785" s="174">
        <f>IF(U785="snížená",N785,0)</f>
        <v>0</v>
      </c>
      <c r="BG785" s="174">
        <f>IF(U785="zákl. přenesená",N785,0)</f>
        <v>0</v>
      </c>
      <c r="BH785" s="174">
        <f>IF(U785="sníž. přenesená",N785,0)</f>
        <v>0</v>
      </c>
      <c r="BI785" s="174">
        <f>IF(U785="nulová",N785,0)</f>
        <v>0</v>
      </c>
      <c r="BJ785" s="117" t="s">
        <v>83</v>
      </c>
      <c r="BK785" s="174">
        <f>ROUND(L785*K785,2)</f>
        <v>0</v>
      </c>
      <c r="BL785" s="117" t="s">
        <v>165</v>
      </c>
      <c r="BM785" s="117" t="s">
        <v>1727</v>
      </c>
    </row>
    <row r="786" spans="2:51" s="216" customFormat="1" ht="20.5" customHeight="1">
      <c r="B786" s="211"/>
      <c r="C786" s="388"/>
      <c r="D786" s="388"/>
      <c r="E786" s="389" t="s">
        <v>5</v>
      </c>
      <c r="F786" s="390" t="s">
        <v>1728</v>
      </c>
      <c r="G786" s="391"/>
      <c r="H786" s="391"/>
      <c r="I786" s="391"/>
      <c r="J786" s="388"/>
      <c r="K786" s="392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25" customFormat="1" ht="20.5" customHeight="1">
      <c r="B787" s="220"/>
      <c r="C787" s="395"/>
      <c r="D787" s="395"/>
      <c r="E787" s="396" t="s">
        <v>5</v>
      </c>
      <c r="F787" s="397" t="s">
        <v>1729</v>
      </c>
      <c r="G787" s="398"/>
      <c r="H787" s="398"/>
      <c r="I787" s="398"/>
      <c r="J787" s="395"/>
      <c r="K787" s="399">
        <v>7.1</v>
      </c>
      <c r="L787" s="221"/>
      <c r="M787" s="221"/>
      <c r="N787" s="221"/>
      <c r="O787" s="221"/>
      <c r="P787" s="221"/>
      <c r="Q787" s="221"/>
      <c r="R787" s="224"/>
      <c r="T787" s="226"/>
      <c r="U787" s="221"/>
      <c r="V787" s="221"/>
      <c r="W787" s="221"/>
      <c r="X787" s="221"/>
      <c r="Y787" s="221"/>
      <c r="Z787" s="221"/>
      <c r="AA787" s="227"/>
      <c r="AT787" s="228" t="s">
        <v>168</v>
      </c>
      <c r="AU787" s="228" t="s">
        <v>114</v>
      </c>
      <c r="AV787" s="225" t="s">
        <v>114</v>
      </c>
      <c r="AW787" s="225" t="s">
        <v>33</v>
      </c>
      <c r="AX787" s="225" t="s">
        <v>75</v>
      </c>
      <c r="AY787" s="228" t="s">
        <v>160</v>
      </c>
    </row>
    <row r="788" spans="2:51" s="234" customFormat="1" ht="20.5" customHeight="1">
      <c r="B788" s="229"/>
      <c r="C788" s="400"/>
      <c r="D788" s="400"/>
      <c r="E788" s="401" t="s">
        <v>5</v>
      </c>
      <c r="F788" s="402" t="s">
        <v>170</v>
      </c>
      <c r="G788" s="403"/>
      <c r="H788" s="403"/>
      <c r="I788" s="403"/>
      <c r="J788" s="400"/>
      <c r="K788" s="404">
        <v>7.1</v>
      </c>
      <c r="L788" s="230"/>
      <c r="M788" s="230"/>
      <c r="N788" s="230"/>
      <c r="O788" s="230"/>
      <c r="P788" s="230"/>
      <c r="Q788" s="230"/>
      <c r="R788" s="233"/>
      <c r="T788" s="235"/>
      <c r="U788" s="230"/>
      <c r="V788" s="230"/>
      <c r="W788" s="230"/>
      <c r="X788" s="230"/>
      <c r="Y788" s="230"/>
      <c r="Z788" s="230"/>
      <c r="AA788" s="236"/>
      <c r="AT788" s="237" t="s">
        <v>168</v>
      </c>
      <c r="AU788" s="237" t="s">
        <v>114</v>
      </c>
      <c r="AV788" s="234" t="s">
        <v>165</v>
      </c>
      <c r="AW788" s="234" t="s">
        <v>33</v>
      </c>
      <c r="AX788" s="234" t="s">
        <v>83</v>
      </c>
      <c r="AY788" s="237" t="s">
        <v>160</v>
      </c>
    </row>
    <row r="789" spans="2:63" s="195" customFormat="1" ht="29.85" customHeight="1">
      <c r="B789" s="191"/>
      <c r="C789" s="417"/>
      <c r="D789" s="418" t="s">
        <v>132</v>
      </c>
      <c r="E789" s="418"/>
      <c r="F789" s="418"/>
      <c r="G789" s="418"/>
      <c r="H789" s="418"/>
      <c r="I789" s="418"/>
      <c r="J789" s="418"/>
      <c r="K789" s="418"/>
      <c r="L789" s="202"/>
      <c r="M789" s="202"/>
      <c r="N789" s="313">
        <f>BK789</f>
        <v>0</v>
      </c>
      <c r="O789" s="314"/>
      <c r="P789" s="314"/>
      <c r="Q789" s="314"/>
      <c r="R789" s="194"/>
      <c r="T789" s="196"/>
      <c r="U789" s="192"/>
      <c r="V789" s="192"/>
      <c r="W789" s="197">
        <f>W790</f>
        <v>0</v>
      </c>
      <c r="X789" s="192"/>
      <c r="Y789" s="197">
        <f>Y790</f>
        <v>0</v>
      </c>
      <c r="Z789" s="192"/>
      <c r="AA789" s="198">
        <f>AA790</f>
        <v>0</v>
      </c>
      <c r="AR789" s="199" t="s">
        <v>83</v>
      </c>
      <c r="AT789" s="200" t="s">
        <v>74</v>
      </c>
      <c r="AU789" s="200" t="s">
        <v>83</v>
      </c>
      <c r="AY789" s="199" t="s">
        <v>160</v>
      </c>
      <c r="BK789" s="201">
        <f>BK790</f>
        <v>0</v>
      </c>
    </row>
    <row r="790" spans="2:65" s="126" customFormat="1" ht="28.95" customHeight="1">
      <c r="B790" s="127"/>
      <c r="C790" s="383" t="s">
        <v>482</v>
      </c>
      <c r="D790" s="383" t="s">
        <v>161</v>
      </c>
      <c r="E790" s="384" t="s">
        <v>1094</v>
      </c>
      <c r="F790" s="385" t="s">
        <v>1095</v>
      </c>
      <c r="G790" s="385"/>
      <c r="H790" s="385"/>
      <c r="I790" s="385"/>
      <c r="J790" s="386" t="s">
        <v>240</v>
      </c>
      <c r="K790" s="387">
        <v>348.838</v>
      </c>
      <c r="L790" s="317">
        <v>0</v>
      </c>
      <c r="M790" s="317"/>
      <c r="N790" s="318">
        <f>ROUND(L790*K790,2)</f>
        <v>0</v>
      </c>
      <c r="O790" s="318"/>
      <c r="P790" s="318"/>
      <c r="Q790" s="318"/>
      <c r="R790" s="130"/>
      <c r="T790" s="207" t="s">
        <v>5</v>
      </c>
      <c r="U790" s="208" t="s">
        <v>40</v>
      </c>
      <c r="V790" s="128"/>
      <c r="W790" s="209">
        <f>V790*K790</f>
        <v>0</v>
      </c>
      <c r="X790" s="209">
        <v>0</v>
      </c>
      <c r="Y790" s="209">
        <f>X790*K790</f>
        <v>0</v>
      </c>
      <c r="Z790" s="209">
        <v>0</v>
      </c>
      <c r="AA790" s="210">
        <f>Z790*K790</f>
        <v>0</v>
      </c>
      <c r="AR790" s="117" t="s">
        <v>165</v>
      </c>
      <c r="AT790" s="117" t="s">
        <v>161</v>
      </c>
      <c r="AU790" s="117" t="s">
        <v>114</v>
      </c>
      <c r="AY790" s="117" t="s">
        <v>160</v>
      </c>
      <c r="BE790" s="174">
        <f>IF(U790="základní",N790,0)</f>
        <v>0</v>
      </c>
      <c r="BF790" s="174">
        <f>IF(U790="snížená",N790,0)</f>
        <v>0</v>
      </c>
      <c r="BG790" s="174">
        <f>IF(U790="zákl. přenesená",N790,0)</f>
        <v>0</v>
      </c>
      <c r="BH790" s="174">
        <f>IF(U790="sníž. přenesená",N790,0)</f>
        <v>0</v>
      </c>
      <c r="BI790" s="174">
        <f>IF(U790="nulová",N790,0)</f>
        <v>0</v>
      </c>
      <c r="BJ790" s="117" t="s">
        <v>83</v>
      </c>
      <c r="BK790" s="174">
        <f>ROUND(L790*K790,2)</f>
        <v>0</v>
      </c>
      <c r="BL790" s="117" t="s">
        <v>165</v>
      </c>
      <c r="BM790" s="117" t="s">
        <v>1730</v>
      </c>
    </row>
    <row r="791" spans="2:63" s="195" customFormat="1" ht="29.85" customHeight="1">
      <c r="B791" s="191"/>
      <c r="C791" s="417"/>
      <c r="D791" s="418" t="s">
        <v>133</v>
      </c>
      <c r="E791" s="418"/>
      <c r="F791" s="418"/>
      <c r="G791" s="418"/>
      <c r="H791" s="418"/>
      <c r="I791" s="418"/>
      <c r="J791" s="418"/>
      <c r="K791" s="418"/>
      <c r="L791" s="202"/>
      <c r="M791" s="202"/>
      <c r="N791" s="315">
        <f>BK791</f>
        <v>0</v>
      </c>
      <c r="O791" s="316"/>
      <c r="P791" s="316"/>
      <c r="Q791" s="316"/>
      <c r="R791" s="194"/>
      <c r="T791" s="196"/>
      <c r="U791" s="192"/>
      <c r="V791" s="192"/>
      <c r="W791" s="197">
        <f>SUM(W792:W802)</f>
        <v>0</v>
      </c>
      <c r="X791" s="192"/>
      <c r="Y791" s="197">
        <f>SUM(Y792:Y802)</f>
        <v>0</v>
      </c>
      <c r="Z791" s="192"/>
      <c r="AA791" s="198">
        <f>SUM(AA792:AA802)</f>
        <v>0</v>
      </c>
      <c r="AR791" s="199" t="s">
        <v>83</v>
      </c>
      <c r="AT791" s="200" t="s">
        <v>74</v>
      </c>
      <c r="AU791" s="200" t="s">
        <v>83</v>
      </c>
      <c r="AY791" s="199" t="s">
        <v>160</v>
      </c>
      <c r="BK791" s="201">
        <f>SUM(BK792:BK802)</f>
        <v>0</v>
      </c>
    </row>
    <row r="792" spans="2:65" s="126" customFormat="1" ht="28.95" customHeight="1">
      <c r="B792" s="127"/>
      <c r="C792" s="383" t="s">
        <v>487</v>
      </c>
      <c r="D792" s="383" t="s">
        <v>161</v>
      </c>
      <c r="E792" s="384" t="s">
        <v>519</v>
      </c>
      <c r="F792" s="385" t="s">
        <v>520</v>
      </c>
      <c r="G792" s="385"/>
      <c r="H792" s="385"/>
      <c r="I792" s="385"/>
      <c r="J792" s="386" t="s">
        <v>240</v>
      </c>
      <c r="K792" s="387">
        <v>3.884</v>
      </c>
      <c r="L792" s="317">
        <v>0</v>
      </c>
      <c r="M792" s="317"/>
      <c r="N792" s="318">
        <f>ROUND(L792*K792,2)</f>
        <v>0</v>
      </c>
      <c r="O792" s="318"/>
      <c r="P792" s="318"/>
      <c r="Q792" s="318"/>
      <c r="R792" s="130"/>
      <c r="T792" s="207" t="s">
        <v>5</v>
      </c>
      <c r="U792" s="208" t="s">
        <v>40</v>
      </c>
      <c r="V792" s="128"/>
      <c r="W792" s="209">
        <f>V792*K792</f>
        <v>0</v>
      </c>
      <c r="X792" s="209">
        <v>0</v>
      </c>
      <c r="Y792" s="209">
        <f>X792*K792</f>
        <v>0</v>
      </c>
      <c r="Z792" s="209">
        <v>0</v>
      </c>
      <c r="AA792" s="210">
        <f>Z792*K792</f>
        <v>0</v>
      </c>
      <c r="AR792" s="117" t="s">
        <v>165</v>
      </c>
      <c r="AT792" s="117" t="s">
        <v>161</v>
      </c>
      <c r="AU792" s="117" t="s">
        <v>114</v>
      </c>
      <c r="AY792" s="117" t="s">
        <v>160</v>
      </c>
      <c r="BE792" s="174">
        <f>IF(U792="základní",N792,0)</f>
        <v>0</v>
      </c>
      <c r="BF792" s="174">
        <f>IF(U792="snížená",N792,0)</f>
        <v>0</v>
      </c>
      <c r="BG792" s="174">
        <f>IF(U792="zákl. přenesená",N792,0)</f>
        <v>0</v>
      </c>
      <c r="BH792" s="174">
        <f>IF(U792="sníž. přenesená",N792,0)</f>
        <v>0</v>
      </c>
      <c r="BI792" s="174">
        <f>IF(U792="nulová",N792,0)</f>
        <v>0</v>
      </c>
      <c r="BJ792" s="117" t="s">
        <v>83</v>
      </c>
      <c r="BK792" s="174">
        <f>ROUND(L792*K792,2)</f>
        <v>0</v>
      </c>
      <c r="BL792" s="117" t="s">
        <v>165</v>
      </c>
      <c r="BM792" s="117" t="s">
        <v>1731</v>
      </c>
    </row>
    <row r="793" spans="2:65" s="126" customFormat="1" ht="28.95" customHeight="1">
      <c r="B793" s="127"/>
      <c r="C793" s="383" t="s">
        <v>492</v>
      </c>
      <c r="D793" s="383" t="s">
        <v>161</v>
      </c>
      <c r="E793" s="384" t="s">
        <v>525</v>
      </c>
      <c r="F793" s="385" t="s">
        <v>526</v>
      </c>
      <c r="G793" s="385"/>
      <c r="H793" s="385"/>
      <c r="I793" s="385"/>
      <c r="J793" s="386" t="s">
        <v>240</v>
      </c>
      <c r="K793" s="387">
        <v>31.072</v>
      </c>
      <c r="L793" s="317">
        <v>0</v>
      </c>
      <c r="M793" s="317"/>
      <c r="N793" s="318">
        <f>ROUND(L793*K793,2)</f>
        <v>0</v>
      </c>
      <c r="O793" s="318"/>
      <c r="P793" s="318"/>
      <c r="Q793" s="318"/>
      <c r="R793" s="130"/>
      <c r="T793" s="207" t="s">
        <v>5</v>
      </c>
      <c r="U793" s="208" t="s">
        <v>40</v>
      </c>
      <c r="V793" s="128"/>
      <c r="W793" s="209">
        <f>V793*K793</f>
        <v>0</v>
      </c>
      <c r="X793" s="209">
        <v>0</v>
      </c>
      <c r="Y793" s="209">
        <f>X793*K793</f>
        <v>0</v>
      </c>
      <c r="Z793" s="209">
        <v>0</v>
      </c>
      <c r="AA793" s="210">
        <f>Z793*K793</f>
        <v>0</v>
      </c>
      <c r="AR793" s="117" t="s">
        <v>165</v>
      </c>
      <c r="AT793" s="117" t="s">
        <v>161</v>
      </c>
      <c r="AU793" s="117" t="s">
        <v>114</v>
      </c>
      <c r="AY793" s="117" t="s">
        <v>160</v>
      </c>
      <c r="BE793" s="174">
        <f>IF(U793="základní",N793,0)</f>
        <v>0</v>
      </c>
      <c r="BF793" s="174">
        <f>IF(U793="snížená",N793,0)</f>
        <v>0</v>
      </c>
      <c r="BG793" s="174">
        <f>IF(U793="zákl. přenesená",N793,0)</f>
        <v>0</v>
      </c>
      <c r="BH793" s="174">
        <f>IF(U793="sníž. přenesená",N793,0)</f>
        <v>0</v>
      </c>
      <c r="BI793" s="174">
        <f>IF(U793="nulová",N793,0)</f>
        <v>0</v>
      </c>
      <c r="BJ793" s="117" t="s">
        <v>83</v>
      </c>
      <c r="BK793" s="174">
        <f>ROUND(L793*K793,2)</f>
        <v>0</v>
      </c>
      <c r="BL793" s="117" t="s">
        <v>165</v>
      </c>
      <c r="BM793" s="117" t="s">
        <v>1732</v>
      </c>
    </row>
    <row r="794" spans="2:65" s="126" customFormat="1" ht="28.95" customHeight="1">
      <c r="B794" s="127"/>
      <c r="C794" s="383" t="s">
        <v>497</v>
      </c>
      <c r="D794" s="383" t="s">
        <v>161</v>
      </c>
      <c r="E794" s="384" t="s">
        <v>543</v>
      </c>
      <c r="F794" s="385" t="s">
        <v>544</v>
      </c>
      <c r="G794" s="385"/>
      <c r="H794" s="385"/>
      <c r="I794" s="385"/>
      <c r="J794" s="386" t="s">
        <v>240</v>
      </c>
      <c r="K794" s="387">
        <v>3.884</v>
      </c>
      <c r="L794" s="317">
        <v>0</v>
      </c>
      <c r="M794" s="317"/>
      <c r="N794" s="318">
        <f>ROUND(L794*K794,2)</f>
        <v>0</v>
      </c>
      <c r="O794" s="318"/>
      <c r="P794" s="318"/>
      <c r="Q794" s="318"/>
      <c r="R794" s="130"/>
      <c r="T794" s="207" t="s">
        <v>5</v>
      </c>
      <c r="U794" s="208" t="s">
        <v>40</v>
      </c>
      <c r="V794" s="128"/>
      <c r="W794" s="209">
        <f>V794*K794</f>
        <v>0</v>
      </c>
      <c r="X794" s="209">
        <v>0</v>
      </c>
      <c r="Y794" s="209">
        <f>X794*K794</f>
        <v>0</v>
      </c>
      <c r="Z794" s="209">
        <v>0</v>
      </c>
      <c r="AA794" s="210">
        <f>Z794*K794</f>
        <v>0</v>
      </c>
      <c r="AR794" s="117" t="s">
        <v>165</v>
      </c>
      <c r="AT794" s="117" t="s">
        <v>161</v>
      </c>
      <c r="AU794" s="117" t="s">
        <v>114</v>
      </c>
      <c r="AY794" s="117" t="s">
        <v>160</v>
      </c>
      <c r="BE794" s="174">
        <f>IF(U794="základní",N794,0)</f>
        <v>0</v>
      </c>
      <c r="BF794" s="174">
        <f>IF(U794="snížená",N794,0)</f>
        <v>0</v>
      </c>
      <c r="BG794" s="174">
        <f>IF(U794="zákl. přenesená",N794,0)</f>
        <v>0</v>
      </c>
      <c r="BH794" s="174">
        <f>IF(U794="sníž. přenesená",N794,0)</f>
        <v>0</v>
      </c>
      <c r="BI794" s="174">
        <f>IF(U794="nulová",N794,0)</f>
        <v>0</v>
      </c>
      <c r="BJ794" s="117" t="s">
        <v>83</v>
      </c>
      <c r="BK794" s="174">
        <f>ROUND(L794*K794,2)</f>
        <v>0</v>
      </c>
      <c r="BL794" s="117" t="s">
        <v>165</v>
      </c>
      <c r="BM794" s="117" t="s">
        <v>1733</v>
      </c>
    </row>
    <row r="795" spans="2:65" s="126" customFormat="1" ht="28.95" customHeight="1">
      <c r="B795" s="127"/>
      <c r="C795" s="383" t="s">
        <v>502</v>
      </c>
      <c r="D795" s="383" t="s">
        <v>161</v>
      </c>
      <c r="E795" s="384" t="s">
        <v>551</v>
      </c>
      <c r="F795" s="385" t="s">
        <v>552</v>
      </c>
      <c r="G795" s="385"/>
      <c r="H795" s="385"/>
      <c r="I795" s="385"/>
      <c r="J795" s="386" t="s">
        <v>240</v>
      </c>
      <c r="K795" s="387">
        <v>1.024</v>
      </c>
      <c r="L795" s="317">
        <v>0</v>
      </c>
      <c r="M795" s="317"/>
      <c r="N795" s="318">
        <f>ROUND(L795*K795,2)</f>
        <v>0</v>
      </c>
      <c r="O795" s="318"/>
      <c r="P795" s="318"/>
      <c r="Q795" s="318"/>
      <c r="R795" s="130"/>
      <c r="T795" s="207" t="s">
        <v>5</v>
      </c>
      <c r="U795" s="208" t="s">
        <v>40</v>
      </c>
      <c r="V795" s="128"/>
      <c r="W795" s="209">
        <f>V795*K795</f>
        <v>0</v>
      </c>
      <c r="X795" s="209">
        <v>0</v>
      </c>
      <c r="Y795" s="209">
        <f>X795*K795</f>
        <v>0</v>
      </c>
      <c r="Z795" s="209">
        <v>0</v>
      </c>
      <c r="AA795" s="210">
        <f>Z795*K795</f>
        <v>0</v>
      </c>
      <c r="AR795" s="117" t="s">
        <v>165</v>
      </c>
      <c r="AT795" s="117" t="s">
        <v>161</v>
      </c>
      <c r="AU795" s="117" t="s">
        <v>114</v>
      </c>
      <c r="AY795" s="117" t="s">
        <v>160</v>
      </c>
      <c r="BE795" s="174">
        <f>IF(U795="základní",N795,0)</f>
        <v>0</v>
      </c>
      <c r="BF795" s="174">
        <f>IF(U795="snížená",N795,0)</f>
        <v>0</v>
      </c>
      <c r="BG795" s="174">
        <f>IF(U795="zákl. přenesená",N795,0)</f>
        <v>0</v>
      </c>
      <c r="BH795" s="174">
        <f>IF(U795="sníž. přenesená",N795,0)</f>
        <v>0</v>
      </c>
      <c r="BI795" s="174">
        <f>IF(U795="nulová",N795,0)</f>
        <v>0</v>
      </c>
      <c r="BJ795" s="117" t="s">
        <v>83</v>
      </c>
      <c r="BK795" s="174">
        <f>ROUND(L795*K795,2)</f>
        <v>0</v>
      </c>
      <c r="BL795" s="117" t="s">
        <v>165</v>
      </c>
      <c r="BM795" s="117" t="s">
        <v>1734</v>
      </c>
    </row>
    <row r="796" spans="2:51" s="216" customFormat="1" ht="20.5" customHeight="1">
      <c r="B796" s="211"/>
      <c r="C796" s="388"/>
      <c r="D796" s="388"/>
      <c r="E796" s="389" t="s">
        <v>5</v>
      </c>
      <c r="F796" s="390" t="s">
        <v>1087</v>
      </c>
      <c r="G796" s="391"/>
      <c r="H796" s="391"/>
      <c r="I796" s="391"/>
      <c r="J796" s="388"/>
      <c r="K796" s="392" t="s">
        <v>5</v>
      </c>
      <c r="L796" s="212"/>
      <c r="M796" s="212"/>
      <c r="N796" s="212"/>
      <c r="O796" s="212"/>
      <c r="P796" s="212"/>
      <c r="Q796" s="212"/>
      <c r="R796" s="215"/>
      <c r="T796" s="217"/>
      <c r="U796" s="212"/>
      <c r="V796" s="212"/>
      <c r="W796" s="212"/>
      <c r="X796" s="212"/>
      <c r="Y796" s="212"/>
      <c r="Z796" s="212"/>
      <c r="AA796" s="218"/>
      <c r="AT796" s="219" t="s">
        <v>168</v>
      </c>
      <c r="AU796" s="219" t="s">
        <v>114</v>
      </c>
      <c r="AV796" s="216" t="s">
        <v>83</v>
      </c>
      <c r="AW796" s="216" t="s">
        <v>33</v>
      </c>
      <c r="AX796" s="216" t="s">
        <v>75</v>
      </c>
      <c r="AY796" s="219" t="s">
        <v>160</v>
      </c>
    </row>
    <row r="797" spans="2:51" s="225" customFormat="1" ht="20.5" customHeight="1">
      <c r="B797" s="220"/>
      <c r="C797" s="395"/>
      <c r="D797" s="395"/>
      <c r="E797" s="396" t="s">
        <v>5</v>
      </c>
      <c r="F797" s="397" t="s">
        <v>1735</v>
      </c>
      <c r="G797" s="398"/>
      <c r="H797" s="398"/>
      <c r="I797" s="398"/>
      <c r="J797" s="395"/>
      <c r="K797" s="399">
        <v>1.024</v>
      </c>
      <c r="L797" s="221"/>
      <c r="M797" s="221"/>
      <c r="N797" s="221"/>
      <c r="O797" s="221"/>
      <c r="P797" s="221"/>
      <c r="Q797" s="221"/>
      <c r="R797" s="224"/>
      <c r="T797" s="226"/>
      <c r="U797" s="221"/>
      <c r="V797" s="221"/>
      <c r="W797" s="221"/>
      <c r="X797" s="221"/>
      <c r="Y797" s="221"/>
      <c r="Z797" s="221"/>
      <c r="AA797" s="227"/>
      <c r="AT797" s="228" t="s">
        <v>168</v>
      </c>
      <c r="AU797" s="228" t="s">
        <v>114</v>
      </c>
      <c r="AV797" s="225" t="s">
        <v>114</v>
      </c>
      <c r="AW797" s="225" t="s">
        <v>33</v>
      </c>
      <c r="AX797" s="225" t="s">
        <v>75</v>
      </c>
      <c r="AY797" s="228" t="s">
        <v>160</v>
      </c>
    </row>
    <row r="798" spans="2:51" s="234" customFormat="1" ht="20.5" customHeight="1">
      <c r="B798" s="229"/>
      <c r="C798" s="400"/>
      <c r="D798" s="400"/>
      <c r="E798" s="401" t="s">
        <v>5</v>
      </c>
      <c r="F798" s="402" t="s">
        <v>170</v>
      </c>
      <c r="G798" s="403"/>
      <c r="H798" s="403"/>
      <c r="I798" s="403"/>
      <c r="J798" s="400"/>
      <c r="K798" s="404">
        <v>1.024</v>
      </c>
      <c r="L798" s="230"/>
      <c r="M798" s="230"/>
      <c r="N798" s="230"/>
      <c r="O798" s="230"/>
      <c r="P798" s="230"/>
      <c r="Q798" s="230"/>
      <c r="R798" s="233"/>
      <c r="T798" s="235"/>
      <c r="U798" s="230"/>
      <c r="V798" s="230"/>
      <c r="W798" s="230"/>
      <c r="X798" s="230"/>
      <c r="Y798" s="230"/>
      <c r="Z798" s="230"/>
      <c r="AA798" s="236"/>
      <c r="AT798" s="237" t="s">
        <v>168</v>
      </c>
      <c r="AU798" s="237" t="s">
        <v>114</v>
      </c>
      <c r="AV798" s="234" t="s">
        <v>165</v>
      </c>
      <c r="AW798" s="234" t="s">
        <v>33</v>
      </c>
      <c r="AX798" s="234" t="s">
        <v>83</v>
      </c>
      <c r="AY798" s="237" t="s">
        <v>160</v>
      </c>
    </row>
    <row r="799" spans="2:65" s="126" customFormat="1" ht="28.95" customHeight="1">
      <c r="B799" s="127"/>
      <c r="C799" s="383" t="s">
        <v>510</v>
      </c>
      <c r="D799" s="383" t="s">
        <v>161</v>
      </c>
      <c r="E799" s="384" t="s">
        <v>1089</v>
      </c>
      <c r="F799" s="385" t="s">
        <v>1090</v>
      </c>
      <c r="G799" s="385"/>
      <c r="H799" s="385"/>
      <c r="I799" s="385"/>
      <c r="J799" s="386" t="s">
        <v>240</v>
      </c>
      <c r="K799" s="387">
        <v>2.86</v>
      </c>
      <c r="L799" s="317">
        <v>0</v>
      </c>
      <c r="M799" s="317"/>
      <c r="N799" s="318">
        <f>ROUND(L799*K799,2)</f>
        <v>0</v>
      </c>
      <c r="O799" s="318"/>
      <c r="P799" s="318"/>
      <c r="Q799" s="318"/>
      <c r="R799" s="130"/>
      <c r="T799" s="207" t="s">
        <v>5</v>
      </c>
      <c r="U799" s="208" t="s">
        <v>40</v>
      </c>
      <c r="V799" s="128"/>
      <c r="W799" s="209">
        <f>V799*K799</f>
        <v>0</v>
      </c>
      <c r="X799" s="209">
        <v>0</v>
      </c>
      <c r="Y799" s="209">
        <f>X799*K799</f>
        <v>0</v>
      </c>
      <c r="Z799" s="209">
        <v>0</v>
      </c>
      <c r="AA799" s="210">
        <f>Z799*K799</f>
        <v>0</v>
      </c>
      <c r="AR799" s="117" t="s">
        <v>165</v>
      </c>
      <c r="AT799" s="117" t="s">
        <v>161</v>
      </c>
      <c r="AU799" s="117" t="s">
        <v>114</v>
      </c>
      <c r="AY799" s="117" t="s">
        <v>160</v>
      </c>
      <c r="BE799" s="174">
        <f>IF(U799="základní",N799,0)</f>
        <v>0</v>
      </c>
      <c r="BF799" s="174">
        <f>IF(U799="snížená",N799,0)</f>
        <v>0</v>
      </c>
      <c r="BG799" s="174">
        <f>IF(U799="zákl. přenesená",N799,0)</f>
        <v>0</v>
      </c>
      <c r="BH799" s="174">
        <f>IF(U799="sníž. přenesená",N799,0)</f>
        <v>0</v>
      </c>
      <c r="BI799" s="174">
        <f>IF(U799="nulová",N799,0)</f>
        <v>0</v>
      </c>
      <c r="BJ799" s="117" t="s">
        <v>83</v>
      </c>
      <c r="BK799" s="174">
        <f>ROUND(L799*K799,2)</f>
        <v>0</v>
      </c>
      <c r="BL799" s="117" t="s">
        <v>165</v>
      </c>
      <c r="BM799" s="117" t="s">
        <v>1736</v>
      </c>
    </row>
    <row r="800" spans="2:51" s="216" customFormat="1" ht="20.5" customHeight="1">
      <c r="B800" s="211"/>
      <c r="C800" s="388"/>
      <c r="D800" s="388"/>
      <c r="E800" s="389" t="s">
        <v>5</v>
      </c>
      <c r="F800" s="390" t="s">
        <v>1092</v>
      </c>
      <c r="G800" s="391"/>
      <c r="H800" s="391"/>
      <c r="I800" s="391"/>
      <c r="J800" s="388"/>
      <c r="K800" s="392" t="s">
        <v>5</v>
      </c>
      <c r="L800" s="212"/>
      <c r="M800" s="212"/>
      <c r="N800" s="212"/>
      <c r="O800" s="212"/>
      <c r="P800" s="212"/>
      <c r="Q800" s="212"/>
      <c r="R800" s="215"/>
      <c r="T800" s="217"/>
      <c r="U800" s="212"/>
      <c r="V800" s="212"/>
      <c r="W800" s="212"/>
      <c r="X800" s="212"/>
      <c r="Y800" s="212"/>
      <c r="Z800" s="212"/>
      <c r="AA800" s="218"/>
      <c r="AT800" s="219" t="s">
        <v>168</v>
      </c>
      <c r="AU800" s="219" t="s">
        <v>114</v>
      </c>
      <c r="AV800" s="216" t="s">
        <v>83</v>
      </c>
      <c r="AW800" s="216" t="s">
        <v>33</v>
      </c>
      <c r="AX800" s="216" t="s">
        <v>75</v>
      </c>
      <c r="AY800" s="219" t="s">
        <v>160</v>
      </c>
    </row>
    <row r="801" spans="2:51" s="225" customFormat="1" ht="20.5" customHeight="1">
      <c r="B801" s="220"/>
      <c r="C801" s="395"/>
      <c r="D801" s="395"/>
      <c r="E801" s="396" t="s">
        <v>5</v>
      </c>
      <c r="F801" s="397" t="s">
        <v>1737</v>
      </c>
      <c r="G801" s="398"/>
      <c r="H801" s="398"/>
      <c r="I801" s="398"/>
      <c r="J801" s="395"/>
      <c r="K801" s="399">
        <v>2.86</v>
      </c>
      <c r="L801" s="221"/>
      <c r="M801" s="221"/>
      <c r="N801" s="221"/>
      <c r="O801" s="221"/>
      <c r="P801" s="221"/>
      <c r="Q801" s="221"/>
      <c r="R801" s="224"/>
      <c r="T801" s="226"/>
      <c r="U801" s="221"/>
      <c r="V801" s="221"/>
      <c r="W801" s="221"/>
      <c r="X801" s="221"/>
      <c r="Y801" s="221"/>
      <c r="Z801" s="221"/>
      <c r="AA801" s="227"/>
      <c r="AT801" s="228" t="s">
        <v>168</v>
      </c>
      <c r="AU801" s="228" t="s">
        <v>114</v>
      </c>
      <c r="AV801" s="225" t="s">
        <v>114</v>
      </c>
      <c r="AW801" s="225" t="s">
        <v>33</v>
      </c>
      <c r="AX801" s="225" t="s">
        <v>75</v>
      </c>
      <c r="AY801" s="228" t="s">
        <v>160</v>
      </c>
    </row>
    <row r="802" spans="2:51" s="234" customFormat="1" ht="20.5" customHeight="1">
      <c r="B802" s="229"/>
      <c r="C802" s="400"/>
      <c r="D802" s="400"/>
      <c r="E802" s="401" t="s">
        <v>5</v>
      </c>
      <c r="F802" s="402" t="s">
        <v>170</v>
      </c>
      <c r="G802" s="403"/>
      <c r="H802" s="403"/>
      <c r="I802" s="403"/>
      <c r="J802" s="400"/>
      <c r="K802" s="404">
        <v>2.86</v>
      </c>
      <c r="L802" s="230"/>
      <c r="M802" s="230"/>
      <c r="N802" s="230"/>
      <c r="O802" s="230"/>
      <c r="P802" s="230"/>
      <c r="Q802" s="230"/>
      <c r="R802" s="233"/>
      <c r="T802" s="235"/>
      <c r="U802" s="230"/>
      <c r="V802" s="230"/>
      <c r="W802" s="230"/>
      <c r="X802" s="230"/>
      <c r="Y802" s="230"/>
      <c r="Z802" s="230"/>
      <c r="AA802" s="236"/>
      <c r="AT802" s="237" t="s">
        <v>168</v>
      </c>
      <c r="AU802" s="237" t="s">
        <v>114</v>
      </c>
      <c r="AV802" s="234" t="s">
        <v>165</v>
      </c>
      <c r="AW802" s="234" t="s">
        <v>33</v>
      </c>
      <c r="AX802" s="234" t="s">
        <v>83</v>
      </c>
      <c r="AY802" s="237" t="s">
        <v>160</v>
      </c>
    </row>
    <row r="803" spans="2:63" s="195" customFormat="1" ht="37.4" customHeight="1">
      <c r="B803" s="191"/>
      <c r="C803" s="417"/>
      <c r="D803" s="419" t="s">
        <v>1467</v>
      </c>
      <c r="E803" s="419"/>
      <c r="F803" s="419"/>
      <c r="G803" s="419"/>
      <c r="H803" s="419"/>
      <c r="I803" s="419"/>
      <c r="J803" s="419"/>
      <c r="K803" s="419"/>
      <c r="L803" s="193"/>
      <c r="M803" s="193"/>
      <c r="N803" s="335">
        <f>BK803</f>
        <v>0</v>
      </c>
      <c r="O803" s="336"/>
      <c r="P803" s="336"/>
      <c r="Q803" s="336"/>
      <c r="R803" s="194"/>
      <c r="T803" s="196"/>
      <c r="U803" s="192"/>
      <c r="V803" s="192"/>
      <c r="W803" s="197">
        <f>W804</f>
        <v>0</v>
      </c>
      <c r="X803" s="192"/>
      <c r="Y803" s="197">
        <f>Y804</f>
        <v>0.021</v>
      </c>
      <c r="Z803" s="192"/>
      <c r="AA803" s="198">
        <f>AA804</f>
        <v>0</v>
      </c>
      <c r="AR803" s="199" t="s">
        <v>114</v>
      </c>
      <c r="AT803" s="200" t="s">
        <v>74</v>
      </c>
      <c r="AU803" s="200" t="s">
        <v>75</v>
      </c>
      <c r="AY803" s="199" t="s">
        <v>160</v>
      </c>
      <c r="BK803" s="201">
        <f>BK804</f>
        <v>0</v>
      </c>
    </row>
    <row r="804" spans="2:63" s="195" customFormat="1" ht="19.85" customHeight="1">
      <c r="B804" s="191"/>
      <c r="C804" s="417"/>
      <c r="D804" s="418" t="s">
        <v>1468</v>
      </c>
      <c r="E804" s="418"/>
      <c r="F804" s="418"/>
      <c r="G804" s="418"/>
      <c r="H804" s="418"/>
      <c r="I804" s="418"/>
      <c r="J804" s="418"/>
      <c r="K804" s="418"/>
      <c r="L804" s="202"/>
      <c r="M804" s="202"/>
      <c r="N804" s="313">
        <f>BK804</f>
        <v>0</v>
      </c>
      <c r="O804" s="314"/>
      <c r="P804" s="314"/>
      <c r="Q804" s="314"/>
      <c r="R804" s="194"/>
      <c r="T804" s="196"/>
      <c r="U804" s="192"/>
      <c r="V804" s="192"/>
      <c r="W804" s="197">
        <f>SUM(W805:W806)</f>
        <v>0</v>
      </c>
      <c r="X804" s="192"/>
      <c r="Y804" s="197">
        <f>SUM(Y805:Y806)</f>
        <v>0.021</v>
      </c>
      <c r="Z804" s="192"/>
      <c r="AA804" s="198">
        <f>SUM(AA805:AA806)</f>
        <v>0</v>
      </c>
      <c r="AR804" s="199" t="s">
        <v>114</v>
      </c>
      <c r="AT804" s="200" t="s">
        <v>74</v>
      </c>
      <c r="AU804" s="200" t="s">
        <v>83</v>
      </c>
      <c r="AY804" s="199" t="s">
        <v>160</v>
      </c>
      <c r="BK804" s="201">
        <f>SUM(BK805:BK806)</f>
        <v>0</v>
      </c>
    </row>
    <row r="805" spans="2:65" s="126" customFormat="1" ht="20.5" customHeight="1">
      <c r="B805" s="127"/>
      <c r="C805" s="383" t="s">
        <v>514</v>
      </c>
      <c r="D805" s="383" t="s">
        <v>161</v>
      </c>
      <c r="E805" s="384" t="s">
        <v>1738</v>
      </c>
      <c r="F805" s="385" t="s">
        <v>1739</v>
      </c>
      <c r="G805" s="385"/>
      <c r="H805" s="385"/>
      <c r="I805" s="385"/>
      <c r="J805" s="386" t="s">
        <v>363</v>
      </c>
      <c r="K805" s="387">
        <v>6</v>
      </c>
      <c r="L805" s="317">
        <v>0</v>
      </c>
      <c r="M805" s="317"/>
      <c r="N805" s="318">
        <f>ROUND(L805*K805,2)</f>
        <v>0</v>
      </c>
      <c r="O805" s="318"/>
      <c r="P805" s="318"/>
      <c r="Q805" s="318"/>
      <c r="R805" s="130"/>
      <c r="T805" s="207" t="s">
        <v>5</v>
      </c>
      <c r="U805" s="208" t="s">
        <v>40</v>
      </c>
      <c r="V805" s="128"/>
      <c r="W805" s="209">
        <f>V805*K805</f>
        <v>0</v>
      </c>
      <c r="X805" s="209">
        <v>0</v>
      </c>
      <c r="Y805" s="209">
        <f>X805*K805</f>
        <v>0</v>
      </c>
      <c r="Z805" s="209">
        <v>0</v>
      </c>
      <c r="AA805" s="210">
        <f>Z805*K805</f>
        <v>0</v>
      </c>
      <c r="AR805" s="117" t="s">
        <v>259</v>
      </c>
      <c r="AT805" s="117" t="s">
        <v>161</v>
      </c>
      <c r="AU805" s="117" t="s">
        <v>114</v>
      </c>
      <c r="AY805" s="117" t="s">
        <v>160</v>
      </c>
      <c r="BE805" s="174">
        <f>IF(U805="základní",N805,0)</f>
        <v>0</v>
      </c>
      <c r="BF805" s="174">
        <f>IF(U805="snížená",N805,0)</f>
        <v>0</v>
      </c>
      <c r="BG805" s="174">
        <f>IF(U805="zákl. přenesená",N805,0)</f>
        <v>0</v>
      </c>
      <c r="BH805" s="174">
        <f>IF(U805="sníž. přenesená",N805,0)</f>
        <v>0</v>
      </c>
      <c r="BI805" s="174">
        <f>IF(U805="nulová",N805,0)</f>
        <v>0</v>
      </c>
      <c r="BJ805" s="117" t="s">
        <v>83</v>
      </c>
      <c r="BK805" s="174">
        <f>ROUND(L805*K805,2)</f>
        <v>0</v>
      </c>
      <c r="BL805" s="117" t="s">
        <v>259</v>
      </c>
      <c r="BM805" s="117" t="s">
        <v>1740</v>
      </c>
    </row>
    <row r="806" spans="2:65" s="126" customFormat="1" ht="28.95" customHeight="1">
      <c r="B806" s="127"/>
      <c r="C806" s="412" t="s">
        <v>518</v>
      </c>
      <c r="D806" s="412" t="s">
        <v>237</v>
      </c>
      <c r="E806" s="413" t="s">
        <v>1741</v>
      </c>
      <c r="F806" s="414" t="s">
        <v>1742</v>
      </c>
      <c r="G806" s="414"/>
      <c r="H806" s="414"/>
      <c r="I806" s="414"/>
      <c r="J806" s="415" t="s">
        <v>363</v>
      </c>
      <c r="K806" s="416">
        <v>6</v>
      </c>
      <c r="L806" s="323">
        <v>0</v>
      </c>
      <c r="M806" s="323"/>
      <c r="N806" s="324">
        <f>ROUND(L806*K806,2)</f>
        <v>0</v>
      </c>
      <c r="O806" s="318"/>
      <c r="P806" s="318"/>
      <c r="Q806" s="318"/>
      <c r="R806" s="130"/>
      <c r="T806" s="207" t="s">
        <v>5</v>
      </c>
      <c r="U806" s="208" t="s">
        <v>40</v>
      </c>
      <c r="V806" s="128"/>
      <c r="W806" s="209">
        <f>V806*K806</f>
        <v>0</v>
      </c>
      <c r="X806" s="209">
        <v>0.0035</v>
      </c>
      <c r="Y806" s="209">
        <f>X806*K806</f>
        <v>0.021</v>
      </c>
      <c r="Z806" s="209">
        <v>0</v>
      </c>
      <c r="AA806" s="210">
        <f>Z806*K806</f>
        <v>0</v>
      </c>
      <c r="AR806" s="117" t="s">
        <v>350</v>
      </c>
      <c r="AT806" s="117" t="s">
        <v>237</v>
      </c>
      <c r="AU806" s="117" t="s">
        <v>114</v>
      </c>
      <c r="AY806" s="117" t="s">
        <v>160</v>
      </c>
      <c r="BE806" s="174">
        <f>IF(U806="základní",N806,0)</f>
        <v>0</v>
      </c>
      <c r="BF806" s="174">
        <f>IF(U806="snížená",N806,0)</f>
        <v>0</v>
      </c>
      <c r="BG806" s="174">
        <f>IF(U806="zákl. přenesená",N806,0)</f>
        <v>0</v>
      </c>
      <c r="BH806" s="174">
        <f>IF(U806="sníž. přenesená",N806,0)</f>
        <v>0</v>
      </c>
      <c r="BI806" s="174">
        <f>IF(U806="nulová",N806,0)</f>
        <v>0</v>
      </c>
      <c r="BJ806" s="117" t="s">
        <v>83</v>
      </c>
      <c r="BK806" s="174">
        <f>ROUND(L806*K806,2)</f>
        <v>0</v>
      </c>
      <c r="BL806" s="117" t="s">
        <v>259</v>
      </c>
      <c r="BM806" s="117" t="s">
        <v>1743</v>
      </c>
    </row>
    <row r="807" spans="2:63" s="195" customFormat="1" ht="37.4" customHeight="1">
      <c r="B807" s="191"/>
      <c r="C807" s="417"/>
      <c r="D807" s="419" t="s">
        <v>600</v>
      </c>
      <c r="E807" s="419"/>
      <c r="F807" s="419"/>
      <c r="G807" s="419"/>
      <c r="H807" s="419"/>
      <c r="I807" s="419"/>
      <c r="J807" s="419"/>
      <c r="K807" s="419"/>
      <c r="L807" s="193"/>
      <c r="M807" s="193"/>
      <c r="N807" s="378">
        <f>BK807</f>
        <v>0</v>
      </c>
      <c r="O807" s="379"/>
      <c r="P807" s="379"/>
      <c r="Q807" s="379"/>
      <c r="R807" s="194"/>
      <c r="T807" s="196"/>
      <c r="U807" s="192"/>
      <c r="V807" s="192"/>
      <c r="W807" s="197">
        <f>W808</f>
        <v>0</v>
      </c>
      <c r="X807" s="192"/>
      <c r="Y807" s="197">
        <f>Y808</f>
        <v>0.691936</v>
      </c>
      <c r="Z807" s="192"/>
      <c r="AA807" s="198">
        <f>AA808</f>
        <v>0</v>
      </c>
      <c r="AR807" s="199" t="s">
        <v>175</v>
      </c>
      <c r="AT807" s="200" t="s">
        <v>74</v>
      </c>
      <c r="AU807" s="200" t="s">
        <v>75</v>
      </c>
      <c r="AY807" s="199" t="s">
        <v>160</v>
      </c>
      <c r="BK807" s="201">
        <f>BK808</f>
        <v>0</v>
      </c>
    </row>
    <row r="808" spans="2:63" s="195" customFormat="1" ht="19.85" customHeight="1">
      <c r="B808" s="191"/>
      <c r="C808" s="417"/>
      <c r="D808" s="418" t="s">
        <v>601</v>
      </c>
      <c r="E808" s="418"/>
      <c r="F808" s="418"/>
      <c r="G808" s="418"/>
      <c r="H808" s="418"/>
      <c r="I808" s="418"/>
      <c r="J808" s="418"/>
      <c r="K808" s="418"/>
      <c r="L808" s="202"/>
      <c r="M808" s="202"/>
      <c r="N808" s="313">
        <f>BK808</f>
        <v>0</v>
      </c>
      <c r="O808" s="314"/>
      <c r="P808" s="314"/>
      <c r="Q808" s="314"/>
      <c r="R808" s="194"/>
      <c r="T808" s="196"/>
      <c r="U808" s="192"/>
      <c r="V808" s="192"/>
      <c r="W808" s="197">
        <f>SUM(W809:W825)</f>
        <v>0</v>
      </c>
      <c r="X808" s="192"/>
      <c r="Y808" s="197">
        <f>SUM(Y809:Y825)</f>
        <v>0.691936</v>
      </c>
      <c r="Z808" s="192"/>
      <c r="AA808" s="198">
        <f>SUM(AA809:AA825)</f>
        <v>0</v>
      </c>
      <c r="AR808" s="199" t="s">
        <v>175</v>
      </c>
      <c r="AT808" s="200" t="s">
        <v>74</v>
      </c>
      <c r="AU808" s="200" t="s">
        <v>83</v>
      </c>
      <c r="AY808" s="199" t="s">
        <v>160</v>
      </c>
      <c r="BK808" s="201">
        <f>SUM(BK809:BK825)</f>
        <v>0</v>
      </c>
    </row>
    <row r="809" spans="2:65" s="126" customFormat="1" ht="28.95" customHeight="1">
      <c r="B809" s="127"/>
      <c r="C809" s="383" t="s">
        <v>524</v>
      </c>
      <c r="D809" s="383" t="s">
        <v>161</v>
      </c>
      <c r="E809" s="384" t="s">
        <v>1097</v>
      </c>
      <c r="F809" s="385" t="s">
        <v>1098</v>
      </c>
      <c r="G809" s="385"/>
      <c r="H809" s="385"/>
      <c r="I809" s="385"/>
      <c r="J809" s="386" t="s">
        <v>178</v>
      </c>
      <c r="K809" s="387">
        <v>11.2</v>
      </c>
      <c r="L809" s="317">
        <v>0</v>
      </c>
      <c r="M809" s="317"/>
      <c r="N809" s="318">
        <f>ROUND(L809*K809,2)</f>
        <v>0</v>
      </c>
      <c r="O809" s="318"/>
      <c r="P809" s="318"/>
      <c r="Q809" s="318"/>
      <c r="R809" s="130"/>
      <c r="T809" s="207" t="s">
        <v>5</v>
      </c>
      <c r="U809" s="208" t="s">
        <v>40</v>
      </c>
      <c r="V809" s="128"/>
      <c r="W809" s="209">
        <f>V809*K809</f>
        <v>0</v>
      </c>
      <c r="X809" s="209">
        <v>0.01835</v>
      </c>
      <c r="Y809" s="209">
        <f>X809*K809</f>
        <v>0.20552</v>
      </c>
      <c r="Z809" s="209">
        <v>0</v>
      </c>
      <c r="AA809" s="210">
        <f>Z809*K809</f>
        <v>0</v>
      </c>
      <c r="AR809" s="117" t="s">
        <v>510</v>
      </c>
      <c r="AT809" s="117" t="s">
        <v>161</v>
      </c>
      <c r="AU809" s="117" t="s">
        <v>114</v>
      </c>
      <c r="AY809" s="117" t="s">
        <v>160</v>
      </c>
      <c r="BE809" s="174">
        <f>IF(U809="základní",N809,0)</f>
        <v>0</v>
      </c>
      <c r="BF809" s="174">
        <f>IF(U809="snížená",N809,0)</f>
        <v>0</v>
      </c>
      <c r="BG809" s="174">
        <f>IF(U809="zákl. přenesená",N809,0)</f>
        <v>0</v>
      </c>
      <c r="BH809" s="174">
        <f>IF(U809="sníž. přenesená",N809,0)</f>
        <v>0</v>
      </c>
      <c r="BI809" s="174">
        <f>IF(U809="nulová",N809,0)</f>
        <v>0</v>
      </c>
      <c r="BJ809" s="117" t="s">
        <v>83</v>
      </c>
      <c r="BK809" s="174">
        <f>ROUND(L809*K809,2)</f>
        <v>0</v>
      </c>
      <c r="BL809" s="117" t="s">
        <v>510</v>
      </c>
      <c r="BM809" s="117" t="s">
        <v>1744</v>
      </c>
    </row>
    <row r="810" spans="2:51" s="216" customFormat="1" ht="20.5" customHeight="1">
      <c r="B810" s="211"/>
      <c r="C810" s="388"/>
      <c r="D810" s="388"/>
      <c r="E810" s="389" t="s">
        <v>5</v>
      </c>
      <c r="F810" s="390" t="s">
        <v>1697</v>
      </c>
      <c r="G810" s="391"/>
      <c r="H810" s="391"/>
      <c r="I810" s="391"/>
      <c r="J810" s="388"/>
      <c r="K810" s="392" t="s">
        <v>5</v>
      </c>
      <c r="L810" s="212"/>
      <c r="M810" s="212"/>
      <c r="N810" s="212"/>
      <c r="O810" s="212"/>
      <c r="P810" s="212"/>
      <c r="Q810" s="212"/>
      <c r="R810" s="215"/>
      <c r="T810" s="217"/>
      <c r="U810" s="212"/>
      <c r="V810" s="212"/>
      <c r="W810" s="212"/>
      <c r="X810" s="212"/>
      <c r="Y810" s="212"/>
      <c r="Z810" s="212"/>
      <c r="AA810" s="218"/>
      <c r="AT810" s="219" t="s">
        <v>168</v>
      </c>
      <c r="AU810" s="219" t="s">
        <v>114</v>
      </c>
      <c r="AV810" s="216" t="s">
        <v>83</v>
      </c>
      <c r="AW810" s="216" t="s">
        <v>33</v>
      </c>
      <c r="AX810" s="216" t="s">
        <v>75</v>
      </c>
      <c r="AY810" s="219" t="s">
        <v>160</v>
      </c>
    </row>
    <row r="811" spans="2:51" s="216" customFormat="1" ht="20.5" customHeight="1">
      <c r="B811" s="211"/>
      <c r="C811" s="388"/>
      <c r="D811" s="388"/>
      <c r="E811" s="389" t="s">
        <v>5</v>
      </c>
      <c r="F811" s="393" t="s">
        <v>886</v>
      </c>
      <c r="G811" s="394"/>
      <c r="H811" s="394"/>
      <c r="I811" s="394"/>
      <c r="J811" s="388"/>
      <c r="K811" s="392" t="s">
        <v>5</v>
      </c>
      <c r="L811" s="212"/>
      <c r="M811" s="212"/>
      <c r="N811" s="212"/>
      <c r="O811" s="212"/>
      <c r="P811" s="212"/>
      <c r="Q811" s="212"/>
      <c r="R811" s="215"/>
      <c r="T811" s="217"/>
      <c r="U811" s="212"/>
      <c r="V811" s="212"/>
      <c r="W811" s="212"/>
      <c r="X811" s="212"/>
      <c r="Y811" s="212"/>
      <c r="Z811" s="212"/>
      <c r="AA811" s="218"/>
      <c r="AT811" s="219" t="s">
        <v>168</v>
      </c>
      <c r="AU811" s="219" t="s">
        <v>114</v>
      </c>
      <c r="AV811" s="216" t="s">
        <v>83</v>
      </c>
      <c r="AW811" s="216" t="s">
        <v>33</v>
      </c>
      <c r="AX811" s="216" t="s">
        <v>75</v>
      </c>
      <c r="AY811" s="219" t="s">
        <v>160</v>
      </c>
    </row>
    <row r="812" spans="2:51" s="225" customFormat="1" ht="20.5" customHeight="1">
      <c r="B812" s="220"/>
      <c r="C812" s="395"/>
      <c r="D812" s="395"/>
      <c r="E812" s="396" t="s">
        <v>5</v>
      </c>
      <c r="F812" s="397" t="s">
        <v>1698</v>
      </c>
      <c r="G812" s="398"/>
      <c r="H812" s="398"/>
      <c r="I812" s="398"/>
      <c r="J812" s="395"/>
      <c r="K812" s="399">
        <v>8.4</v>
      </c>
      <c r="L812" s="221"/>
      <c r="M812" s="221"/>
      <c r="N812" s="221"/>
      <c r="O812" s="221"/>
      <c r="P812" s="221"/>
      <c r="Q812" s="221"/>
      <c r="R812" s="224"/>
      <c r="T812" s="226"/>
      <c r="U812" s="221"/>
      <c r="V812" s="221"/>
      <c r="W812" s="221"/>
      <c r="X812" s="221"/>
      <c r="Y812" s="221"/>
      <c r="Z812" s="221"/>
      <c r="AA812" s="227"/>
      <c r="AT812" s="228" t="s">
        <v>168</v>
      </c>
      <c r="AU812" s="228" t="s">
        <v>114</v>
      </c>
      <c r="AV812" s="225" t="s">
        <v>114</v>
      </c>
      <c r="AW812" s="225" t="s">
        <v>33</v>
      </c>
      <c r="AX812" s="225" t="s">
        <v>75</v>
      </c>
      <c r="AY812" s="228" t="s">
        <v>160</v>
      </c>
    </row>
    <row r="813" spans="2:51" s="216" customFormat="1" ht="20.5" customHeight="1">
      <c r="B813" s="211"/>
      <c r="C813" s="388"/>
      <c r="D813" s="388"/>
      <c r="E813" s="389" t="s">
        <v>5</v>
      </c>
      <c r="F813" s="393" t="s">
        <v>1583</v>
      </c>
      <c r="G813" s="394"/>
      <c r="H813" s="394"/>
      <c r="I813" s="394"/>
      <c r="J813" s="388"/>
      <c r="K813" s="392" t="s">
        <v>5</v>
      </c>
      <c r="L813" s="212"/>
      <c r="M813" s="212"/>
      <c r="N813" s="212"/>
      <c r="O813" s="212"/>
      <c r="P813" s="212"/>
      <c r="Q813" s="212"/>
      <c r="R813" s="215"/>
      <c r="T813" s="217"/>
      <c r="U813" s="212"/>
      <c r="V813" s="212"/>
      <c r="W813" s="212"/>
      <c r="X813" s="212"/>
      <c r="Y813" s="212"/>
      <c r="Z813" s="212"/>
      <c r="AA813" s="218"/>
      <c r="AT813" s="219" t="s">
        <v>168</v>
      </c>
      <c r="AU813" s="219" t="s">
        <v>114</v>
      </c>
      <c r="AV813" s="216" t="s">
        <v>83</v>
      </c>
      <c r="AW813" s="216" t="s">
        <v>33</v>
      </c>
      <c r="AX813" s="216" t="s">
        <v>75</v>
      </c>
      <c r="AY813" s="219" t="s">
        <v>160</v>
      </c>
    </row>
    <row r="814" spans="2:51" s="225" customFormat="1" ht="20.5" customHeight="1">
      <c r="B814" s="220"/>
      <c r="C814" s="395"/>
      <c r="D814" s="395"/>
      <c r="E814" s="396" t="s">
        <v>5</v>
      </c>
      <c r="F814" s="397" t="s">
        <v>1078</v>
      </c>
      <c r="G814" s="398"/>
      <c r="H814" s="398"/>
      <c r="I814" s="398"/>
      <c r="J814" s="395"/>
      <c r="K814" s="399">
        <v>2.8</v>
      </c>
      <c r="L814" s="221"/>
      <c r="M814" s="221"/>
      <c r="N814" s="221"/>
      <c r="O814" s="221"/>
      <c r="P814" s="221"/>
      <c r="Q814" s="221"/>
      <c r="R814" s="224"/>
      <c r="T814" s="226"/>
      <c r="U814" s="221"/>
      <c r="V814" s="221"/>
      <c r="W814" s="221"/>
      <c r="X814" s="221"/>
      <c r="Y814" s="221"/>
      <c r="Z814" s="221"/>
      <c r="AA814" s="227"/>
      <c r="AT814" s="228" t="s">
        <v>168</v>
      </c>
      <c r="AU814" s="228" t="s">
        <v>114</v>
      </c>
      <c r="AV814" s="225" t="s">
        <v>114</v>
      </c>
      <c r="AW814" s="225" t="s">
        <v>33</v>
      </c>
      <c r="AX814" s="225" t="s">
        <v>75</v>
      </c>
      <c r="AY814" s="228" t="s">
        <v>160</v>
      </c>
    </row>
    <row r="815" spans="2:51" s="234" customFormat="1" ht="20.5" customHeight="1">
      <c r="B815" s="229"/>
      <c r="C815" s="400"/>
      <c r="D815" s="400"/>
      <c r="E815" s="401" t="s">
        <v>5</v>
      </c>
      <c r="F815" s="402" t="s">
        <v>170</v>
      </c>
      <c r="G815" s="403"/>
      <c r="H815" s="403"/>
      <c r="I815" s="403"/>
      <c r="J815" s="400"/>
      <c r="K815" s="404">
        <v>11.2</v>
      </c>
      <c r="L815" s="230"/>
      <c r="M815" s="230"/>
      <c r="N815" s="230"/>
      <c r="O815" s="230"/>
      <c r="P815" s="230"/>
      <c r="Q815" s="230"/>
      <c r="R815" s="233"/>
      <c r="T815" s="235"/>
      <c r="U815" s="230"/>
      <c r="V815" s="230"/>
      <c r="W815" s="230"/>
      <c r="X815" s="230"/>
      <c r="Y815" s="230"/>
      <c r="Z815" s="230"/>
      <c r="AA815" s="236"/>
      <c r="AT815" s="237" t="s">
        <v>168</v>
      </c>
      <c r="AU815" s="237" t="s">
        <v>114</v>
      </c>
      <c r="AV815" s="234" t="s">
        <v>165</v>
      </c>
      <c r="AW815" s="234" t="s">
        <v>33</v>
      </c>
      <c r="AX815" s="234" t="s">
        <v>83</v>
      </c>
      <c r="AY815" s="237" t="s">
        <v>160</v>
      </c>
    </row>
    <row r="816" spans="2:65" s="126" customFormat="1" ht="28.95" customHeight="1">
      <c r="B816" s="127"/>
      <c r="C816" s="412" t="s">
        <v>285</v>
      </c>
      <c r="D816" s="412" t="s">
        <v>237</v>
      </c>
      <c r="E816" s="413" t="s">
        <v>1100</v>
      </c>
      <c r="F816" s="414" t="s">
        <v>1101</v>
      </c>
      <c r="G816" s="414"/>
      <c r="H816" s="414"/>
      <c r="I816" s="414"/>
      <c r="J816" s="415" t="s">
        <v>363</v>
      </c>
      <c r="K816" s="416">
        <v>11.312</v>
      </c>
      <c r="L816" s="323">
        <v>0</v>
      </c>
      <c r="M816" s="323"/>
      <c r="N816" s="324">
        <f>ROUND(L816*K816,2)</f>
        <v>0</v>
      </c>
      <c r="O816" s="318"/>
      <c r="P816" s="318"/>
      <c r="Q816" s="318"/>
      <c r="R816" s="130"/>
      <c r="T816" s="207" t="s">
        <v>5</v>
      </c>
      <c r="U816" s="208" t="s">
        <v>40</v>
      </c>
      <c r="V816" s="128"/>
      <c r="W816" s="209">
        <f>V816*K816</f>
        <v>0</v>
      </c>
      <c r="X816" s="209">
        <v>0.031</v>
      </c>
      <c r="Y816" s="209">
        <f>X816*K816</f>
        <v>0.350672</v>
      </c>
      <c r="Z816" s="209">
        <v>0</v>
      </c>
      <c r="AA816" s="210">
        <f>Z816*K816</f>
        <v>0</v>
      </c>
      <c r="AR816" s="117" t="s">
        <v>213</v>
      </c>
      <c r="AT816" s="117" t="s">
        <v>237</v>
      </c>
      <c r="AU816" s="117" t="s">
        <v>114</v>
      </c>
      <c r="AY816" s="117" t="s">
        <v>160</v>
      </c>
      <c r="BE816" s="174">
        <f>IF(U816="základní",N816,0)</f>
        <v>0</v>
      </c>
      <c r="BF816" s="174">
        <f>IF(U816="snížená",N816,0)</f>
        <v>0</v>
      </c>
      <c r="BG816" s="174">
        <f>IF(U816="zákl. přenesená",N816,0)</f>
        <v>0</v>
      </c>
      <c r="BH816" s="174">
        <f>IF(U816="sníž. přenesená",N816,0)</f>
        <v>0</v>
      </c>
      <c r="BI816" s="174">
        <f>IF(U816="nulová",N816,0)</f>
        <v>0</v>
      </c>
      <c r="BJ816" s="117" t="s">
        <v>83</v>
      </c>
      <c r="BK816" s="174">
        <f>ROUND(L816*K816,2)</f>
        <v>0</v>
      </c>
      <c r="BL816" s="117" t="s">
        <v>165</v>
      </c>
      <c r="BM816" s="117" t="s">
        <v>1745</v>
      </c>
    </row>
    <row r="817" spans="2:51" s="216" customFormat="1" ht="20.5" customHeight="1">
      <c r="B817" s="211"/>
      <c r="C817" s="388"/>
      <c r="D817" s="388"/>
      <c r="E817" s="389" t="s">
        <v>5</v>
      </c>
      <c r="F817" s="390" t="s">
        <v>1697</v>
      </c>
      <c r="G817" s="391"/>
      <c r="H817" s="391"/>
      <c r="I817" s="391"/>
      <c r="J817" s="388"/>
      <c r="K817" s="392" t="s">
        <v>5</v>
      </c>
      <c r="L817" s="212"/>
      <c r="M817" s="212"/>
      <c r="N817" s="212"/>
      <c r="O817" s="212"/>
      <c r="P817" s="212"/>
      <c r="Q817" s="212"/>
      <c r="R817" s="215"/>
      <c r="T817" s="217"/>
      <c r="U817" s="212"/>
      <c r="V817" s="212"/>
      <c r="W817" s="212"/>
      <c r="X817" s="212"/>
      <c r="Y817" s="212"/>
      <c r="Z817" s="212"/>
      <c r="AA817" s="218"/>
      <c r="AT817" s="219" t="s">
        <v>168</v>
      </c>
      <c r="AU817" s="219" t="s">
        <v>114</v>
      </c>
      <c r="AV817" s="216" t="s">
        <v>83</v>
      </c>
      <c r="AW817" s="216" t="s">
        <v>33</v>
      </c>
      <c r="AX817" s="216" t="s">
        <v>75</v>
      </c>
      <c r="AY817" s="219" t="s">
        <v>160</v>
      </c>
    </row>
    <row r="818" spans="2:51" s="216" customFormat="1" ht="20.5" customHeight="1">
      <c r="B818" s="211"/>
      <c r="C818" s="388"/>
      <c r="D818" s="388"/>
      <c r="E818" s="389" t="s">
        <v>5</v>
      </c>
      <c r="F818" s="393" t="s">
        <v>886</v>
      </c>
      <c r="G818" s="394"/>
      <c r="H818" s="394"/>
      <c r="I818" s="394"/>
      <c r="J818" s="388"/>
      <c r="K818" s="392" t="s">
        <v>5</v>
      </c>
      <c r="L818" s="212"/>
      <c r="M818" s="212"/>
      <c r="N818" s="212"/>
      <c r="O818" s="212"/>
      <c r="P818" s="212"/>
      <c r="Q818" s="212"/>
      <c r="R818" s="215"/>
      <c r="T818" s="217"/>
      <c r="U818" s="212"/>
      <c r="V818" s="212"/>
      <c r="W818" s="212"/>
      <c r="X818" s="212"/>
      <c r="Y818" s="212"/>
      <c r="Z818" s="212"/>
      <c r="AA818" s="218"/>
      <c r="AT818" s="219" t="s">
        <v>168</v>
      </c>
      <c r="AU818" s="219" t="s">
        <v>114</v>
      </c>
      <c r="AV818" s="216" t="s">
        <v>83</v>
      </c>
      <c r="AW818" s="216" t="s">
        <v>33</v>
      </c>
      <c r="AX818" s="216" t="s">
        <v>75</v>
      </c>
      <c r="AY818" s="219" t="s">
        <v>160</v>
      </c>
    </row>
    <row r="819" spans="2:51" s="225" customFormat="1" ht="20.5" customHeight="1">
      <c r="B819" s="220"/>
      <c r="C819" s="395"/>
      <c r="D819" s="395"/>
      <c r="E819" s="396" t="s">
        <v>5</v>
      </c>
      <c r="F819" s="397" t="s">
        <v>1746</v>
      </c>
      <c r="G819" s="398"/>
      <c r="H819" s="398"/>
      <c r="I819" s="398"/>
      <c r="J819" s="395"/>
      <c r="K819" s="399">
        <v>8.484</v>
      </c>
      <c r="L819" s="221"/>
      <c r="M819" s="221"/>
      <c r="N819" s="221"/>
      <c r="O819" s="221"/>
      <c r="P819" s="221"/>
      <c r="Q819" s="221"/>
      <c r="R819" s="224"/>
      <c r="T819" s="226"/>
      <c r="U819" s="221"/>
      <c r="V819" s="221"/>
      <c r="W819" s="221"/>
      <c r="X819" s="221"/>
      <c r="Y819" s="221"/>
      <c r="Z819" s="221"/>
      <c r="AA819" s="227"/>
      <c r="AT819" s="228" t="s">
        <v>168</v>
      </c>
      <c r="AU819" s="228" t="s">
        <v>114</v>
      </c>
      <c r="AV819" s="225" t="s">
        <v>114</v>
      </c>
      <c r="AW819" s="225" t="s">
        <v>33</v>
      </c>
      <c r="AX819" s="225" t="s">
        <v>75</v>
      </c>
      <c r="AY819" s="228" t="s">
        <v>160</v>
      </c>
    </row>
    <row r="820" spans="2:51" s="216" customFormat="1" ht="20.5" customHeight="1">
      <c r="B820" s="211"/>
      <c r="C820" s="388"/>
      <c r="D820" s="388"/>
      <c r="E820" s="389" t="s">
        <v>5</v>
      </c>
      <c r="F820" s="393" t="s">
        <v>1583</v>
      </c>
      <c r="G820" s="394"/>
      <c r="H820" s="394"/>
      <c r="I820" s="394"/>
      <c r="J820" s="388"/>
      <c r="K820" s="392" t="s">
        <v>5</v>
      </c>
      <c r="L820" s="212"/>
      <c r="M820" s="212"/>
      <c r="N820" s="212"/>
      <c r="O820" s="212"/>
      <c r="P820" s="212"/>
      <c r="Q820" s="212"/>
      <c r="R820" s="215"/>
      <c r="T820" s="217"/>
      <c r="U820" s="212"/>
      <c r="V820" s="212"/>
      <c r="W820" s="212"/>
      <c r="X820" s="212"/>
      <c r="Y820" s="212"/>
      <c r="Z820" s="212"/>
      <c r="AA820" s="218"/>
      <c r="AT820" s="219" t="s">
        <v>168</v>
      </c>
      <c r="AU820" s="219" t="s">
        <v>114</v>
      </c>
      <c r="AV820" s="216" t="s">
        <v>83</v>
      </c>
      <c r="AW820" s="216" t="s">
        <v>33</v>
      </c>
      <c r="AX820" s="216" t="s">
        <v>75</v>
      </c>
      <c r="AY820" s="219" t="s">
        <v>160</v>
      </c>
    </row>
    <row r="821" spans="2:51" s="225" customFormat="1" ht="20.5" customHeight="1">
      <c r="B821" s="220"/>
      <c r="C821" s="395"/>
      <c r="D821" s="395"/>
      <c r="E821" s="396" t="s">
        <v>5</v>
      </c>
      <c r="F821" s="397" t="s">
        <v>1105</v>
      </c>
      <c r="G821" s="398"/>
      <c r="H821" s="398"/>
      <c r="I821" s="398"/>
      <c r="J821" s="395"/>
      <c r="K821" s="399">
        <v>2.828</v>
      </c>
      <c r="L821" s="221"/>
      <c r="M821" s="221"/>
      <c r="N821" s="221"/>
      <c r="O821" s="221"/>
      <c r="P821" s="221"/>
      <c r="Q821" s="221"/>
      <c r="R821" s="224"/>
      <c r="T821" s="226"/>
      <c r="U821" s="221"/>
      <c r="V821" s="221"/>
      <c r="W821" s="221"/>
      <c r="X821" s="221"/>
      <c r="Y821" s="221"/>
      <c r="Z821" s="221"/>
      <c r="AA821" s="227"/>
      <c r="AT821" s="228" t="s">
        <v>168</v>
      </c>
      <c r="AU821" s="228" t="s">
        <v>114</v>
      </c>
      <c r="AV821" s="225" t="s">
        <v>114</v>
      </c>
      <c r="AW821" s="225" t="s">
        <v>33</v>
      </c>
      <c r="AX821" s="225" t="s">
        <v>75</v>
      </c>
      <c r="AY821" s="228" t="s">
        <v>160</v>
      </c>
    </row>
    <row r="822" spans="2:51" s="234" customFormat="1" ht="20.5" customHeight="1">
      <c r="B822" s="229"/>
      <c r="C822" s="400"/>
      <c r="D822" s="400"/>
      <c r="E822" s="401" t="s">
        <v>5</v>
      </c>
      <c r="F822" s="402" t="s">
        <v>170</v>
      </c>
      <c r="G822" s="403"/>
      <c r="H822" s="403"/>
      <c r="I822" s="403"/>
      <c r="J822" s="400"/>
      <c r="K822" s="404">
        <v>11.312</v>
      </c>
      <c r="L822" s="230"/>
      <c r="M822" s="230"/>
      <c r="N822" s="230"/>
      <c r="O822" s="230"/>
      <c r="P822" s="230"/>
      <c r="Q822" s="230"/>
      <c r="R822" s="233"/>
      <c r="T822" s="235"/>
      <c r="U822" s="230"/>
      <c r="V822" s="230"/>
      <c r="W822" s="230"/>
      <c r="X822" s="230"/>
      <c r="Y822" s="230"/>
      <c r="Z822" s="230"/>
      <c r="AA822" s="236"/>
      <c r="AT822" s="237" t="s">
        <v>168</v>
      </c>
      <c r="AU822" s="237" t="s">
        <v>114</v>
      </c>
      <c r="AV822" s="234" t="s">
        <v>165</v>
      </c>
      <c r="AW822" s="234" t="s">
        <v>33</v>
      </c>
      <c r="AX822" s="234" t="s">
        <v>83</v>
      </c>
      <c r="AY822" s="237" t="s">
        <v>160</v>
      </c>
    </row>
    <row r="823" spans="2:65" s="126" customFormat="1" ht="28.95" customHeight="1">
      <c r="B823" s="127"/>
      <c r="C823" s="412" t="s">
        <v>536</v>
      </c>
      <c r="D823" s="412" t="s">
        <v>237</v>
      </c>
      <c r="E823" s="413" t="s">
        <v>1107</v>
      </c>
      <c r="F823" s="414" t="s">
        <v>1108</v>
      </c>
      <c r="G823" s="414"/>
      <c r="H823" s="414"/>
      <c r="I823" s="414"/>
      <c r="J823" s="415" t="s">
        <v>363</v>
      </c>
      <c r="K823" s="416">
        <v>22.624</v>
      </c>
      <c r="L823" s="323">
        <v>0</v>
      </c>
      <c r="M823" s="323"/>
      <c r="N823" s="324">
        <f>ROUND(L823*K823,2)</f>
        <v>0</v>
      </c>
      <c r="O823" s="318"/>
      <c r="P823" s="318"/>
      <c r="Q823" s="318"/>
      <c r="R823" s="130"/>
      <c r="T823" s="207" t="s">
        <v>5</v>
      </c>
      <c r="U823" s="208" t="s">
        <v>40</v>
      </c>
      <c r="V823" s="128"/>
      <c r="W823" s="209">
        <f>V823*K823</f>
        <v>0</v>
      </c>
      <c r="X823" s="209">
        <v>0.006</v>
      </c>
      <c r="Y823" s="209">
        <f>X823*K823</f>
        <v>0.135744</v>
      </c>
      <c r="Z823" s="209">
        <v>0</v>
      </c>
      <c r="AA823" s="210">
        <f>Z823*K823</f>
        <v>0</v>
      </c>
      <c r="AR823" s="117" t="s">
        <v>213</v>
      </c>
      <c r="AT823" s="117" t="s">
        <v>237</v>
      </c>
      <c r="AU823" s="117" t="s">
        <v>114</v>
      </c>
      <c r="AY823" s="117" t="s">
        <v>160</v>
      </c>
      <c r="BE823" s="174">
        <f>IF(U823="základní",N823,0)</f>
        <v>0</v>
      </c>
      <c r="BF823" s="174">
        <f>IF(U823="snížená",N823,0)</f>
        <v>0</v>
      </c>
      <c r="BG823" s="174">
        <f>IF(U823="zákl. přenesená",N823,0)</f>
        <v>0</v>
      </c>
      <c r="BH823" s="174">
        <f>IF(U823="sníž. přenesená",N823,0)</f>
        <v>0</v>
      </c>
      <c r="BI823" s="174">
        <f>IF(U823="nulová",N823,0)</f>
        <v>0</v>
      </c>
      <c r="BJ823" s="117" t="s">
        <v>83</v>
      </c>
      <c r="BK823" s="174">
        <f>ROUND(L823*K823,2)</f>
        <v>0</v>
      </c>
      <c r="BL823" s="117" t="s">
        <v>165</v>
      </c>
      <c r="BM823" s="117" t="s">
        <v>1747</v>
      </c>
    </row>
    <row r="824" spans="2:51" s="225" customFormat="1" ht="20.5" customHeight="1">
      <c r="B824" s="220"/>
      <c r="C824" s="395"/>
      <c r="D824" s="395"/>
      <c r="E824" s="396" t="s">
        <v>5</v>
      </c>
      <c r="F824" s="410" t="s">
        <v>1748</v>
      </c>
      <c r="G824" s="411"/>
      <c r="H824" s="411"/>
      <c r="I824" s="411"/>
      <c r="J824" s="395"/>
      <c r="K824" s="399">
        <v>22.624</v>
      </c>
      <c r="L824" s="221"/>
      <c r="M824" s="221"/>
      <c r="N824" s="221"/>
      <c r="O824" s="221"/>
      <c r="P824" s="221"/>
      <c r="Q824" s="221"/>
      <c r="R824" s="224"/>
      <c r="T824" s="226"/>
      <c r="U824" s="221"/>
      <c r="V824" s="221"/>
      <c r="W824" s="221"/>
      <c r="X824" s="221"/>
      <c r="Y824" s="221"/>
      <c r="Z824" s="221"/>
      <c r="AA824" s="227"/>
      <c r="AT824" s="228" t="s">
        <v>168</v>
      </c>
      <c r="AU824" s="228" t="s">
        <v>114</v>
      </c>
      <c r="AV824" s="225" t="s">
        <v>114</v>
      </c>
      <c r="AW824" s="225" t="s">
        <v>33</v>
      </c>
      <c r="AX824" s="225" t="s">
        <v>75</v>
      </c>
      <c r="AY824" s="228" t="s">
        <v>160</v>
      </c>
    </row>
    <row r="825" spans="2:51" s="234" customFormat="1" ht="20.5" customHeight="1">
      <c r="B825" s="229"/>
      <c r="C825" s="400"/>
      <c r="D825" s="400"/>
      <c r="E825" s="401" t="s">
        <v>5</v>
      </c>
      <c r="F825" s="402" t="s">
        <v>170</v>
      </c>
      <c r="G825" s="403"/>
      <c r="H825" s="403"/>
      <c r="I825" s="403"/>
      <c r="J825" s="400"/>
      <c r="K825" s="404">
        <v>22.624</v>
      </c>
      <c r="L825" s="230"/>
      <c r="M825" s="230"/>
      <c r="N825" s="230"/>
      <c r="O825" s="230"/>
      <c r="P825" s="230"/>
      <c r="Q825" s="230"/>
      <c r="R825" s="233"/>
      <c r="T825" s="235"/>
      <c r="U825" s="230"/>
      <c r="V825" s="230"/>
      <c r="W825" s="230"/>
      <c r="X825" s="230"/>
      <c r="Y825" s="230"/>
      <c r="Z825" s="230"/>
      <c r="AA825" s="236"/>
      <c r="AT825" s="237" t="s">
        <v>168</v>
      </c>
      <c r="AU825" s="237" t="s">
        <v>114</v>
      </c>
      <c r="AV825" s="234" t="s">
        <v>165</v>
      </c>
      <c r="AW825" s="234" t="s">
        <v>33</v>
      </c>
      <c r="AX825" s="234" t="s">
        <v>83</v>
      </c>
      <c r="AY825" s="237" t="s">
        <v>160</v>
      </c>
    </row>
    <row r="826" spans="2:63" s="195" customFormat="1" ht="37.4" customHeight="1">
      <c r="B826" s="191"/>
      <c r="C826" s="417"/>
      <c r="D826" s="419" t="s">
        <v>1469</v>
      </c>
      <c r="E826" s="419"/>
      <c r="F826" s="419"/>
      <c r="G826" s="419"/>
      <c r="H826" s="419"/>
      <c r="I826" s="419"/>
      <c r="J826" s="419"/>
      <c r="K826" s="419"/>
      <c r="L826" s="193"/>
      <c r="M826" s="193"/>
      <c r="N826" s="335">
        <f>BK826</f>
        <v>0</v>
      </c>
      <c r="O826" s="336"/>
      <c r="P826" s="336"/>
      <c r="Q826" s="336"/>
      <c r="R826" s="194"/>
      <c r="T826" s="196"/>
      <c r="U826" s="192"/>
      <c r="V826" s="192"/>
      <c r="W826" s="197">
        <f>W827</f>
        <v>0</v>
      </c>
      <c r="X826" s="192"/>
      <c r="Y826" s="197">
        <f>Y827</f>
        <v>0</v>
      </c>
      <c r="Z826" s="192"/>
      <c r="AA826" s="198">
        <f>AA827</f>
        <v>0</v>
      </c>
      <c r="AR826" s="199" t="s">
        <v>186</v>
      </c>
      <c r="AT826" s="200" t="s">
        <v>74</v>
      </c>
      <c r="AU826" s="200" t="s">
        <v>75</v>
      </c>
      <c r="AY826" s="199" t="s">
        <v>160</v>
      </c>
      <c r="BK826" s="201">
        <f>BK827</f>
        <v>0</v>
      </c>
    </row>
    <row r="827" spans="2:63" s="195" customFormat="1" ht="19.85" customHeight="1">
      <c r="B827" s="191"/>
      <c r="C827" s="417"/>
      <c r="D827" s="418" t="s">
        <v>1470</v>
      </c>
      <c r="E827" s="418"/>
      <c r="F827" s="418"/>
      <c r="G827" s="418"/>
      <c r="H827" s="418"/>
      <c r="I827" s="418"/>
      <c r="J827" s="418"/>
      <c r="K827" s="418"/>
      <c r="L827" s="202"/>
      <c r="M827" s="202"/>
      <c r="N827" s="313">
        <f>BK827</f>
        <v>0</v>
      </c>
      <c r="O827" s="314"/>
      <c r="P827" s="314"/>
      <c r="Q827" s="314"/>
      <c r="R827" s="194"/>
      <c r="T827" s="196"/>
      <c r="U827" s="192"/>
      <c r="V827" s="192"/>
      <c r="W827" s="197">
        <f>W828</f>
        <v>0</v>
      </c>
      <c r="X827" s="192"/>
      <c r="Y827" s="197">
        <f>Y828</f>
        <v>0</v>
      </c>
      <c r="Z827" s="192"/>
      <c r="AA827" s="198">
        <f>AA828</f>
        <v>0</v>
      </c>
      <c r="AR827" s="199" t="s">
        <v>186</v>
      </c>
      <c r="AT827" s="200" t="s">
        <v>74</v>
      </c>
      <c r="AU827" s="200" t="s">
        <v>83</v>
      </c>
      <c r="AY827" s="199" t="s">
        <v>160</v>
      </c>
      <c r="BK827" s="201">
        <f>BK828</f>
        <v>0</v>
      </c>
    </row>
    <row r="828" spans="2:65" s="126" customFormat="1" ht="20.5" customHeight="1">
      <c r="B828" s="127"/>
      <c r="C828" s="383" t="s">
        <v>542</v>
      </c>
      <c r="D828" s="383" t="s">
        <v>161</v>
      </c>
      <c r="E828" s="384" t="s">
        <v>1749</v>
      </c>
      <c r="F828" s="385" t="s">
        <v>1750</v>
      </c>
      <c r="G828" s="385"/>
      <c r="H828" s="385"/>
      <c r="I828" s="385"/>
      <c r="J828" s="386" t="s">
        <v>363</v>
      </c>
      <c r="K828" s="387">
        <v>1</v>
      </c>
      <c r="L828" s="317">
        <v>0</v>
      </c>
      <c r="M828" s="317"/>
      <c r="N828" s="318">
        <f>ROUND(L828*K828,2)</f>
        <v>0</v>
      </c>
      <c r="O828" s="318"/>
      <c r="P828" s="318"/>
      <c r="Q828" s="318"/>
      <c r="R828" s="130"/>
      <c r="T828" s="207" t="s">
        <v>5</v>
      </c>
      <c r="U828" s="208" t="s">
        <v>40</v>
      </c>
      <c r="V828" s="128"/>
      <c r="W828" s="209">
        <f>V828*K828</f>
        <v>0</v>
      </c>
      <c r="X828" s="209">
        <v>0</v>
      </c>
      <c r="Y828" s="209">
        <f>X828*K828</f>
        <v>0</v>
      </c>
      <c r="Z828" s="209">
        <v>0</v>
      </c>
      <c r="AA828" s="210">
        <f>Z828*K828</f>
        <v>0</v>
      </c>
      <c r="AR828" s="117" t="s">
        <v>165</v>
      </c>
      <c r="AT828" s="117" t="s">
        <v>161</v>
      </c>
      <c r="AU828" s="117" t="s">
        <v>114</v>
      </c>
      <c r="AY828" s="117" t="s">
        <v>160</v>
      </c>
      <c r="BE828" s="174">
        <f>IF(U828="základní",N828,0)</f>
        <v>0</v>
      </c>
      <c r="BF828" s="174">
        <f>IF(U828="snížená",N828,0)</f>
        <v>0</v>
      </c>
      <c r="BG828" s="174">
        <f>IF(U828="zákl. přenesená",N828,0)</f>
        <v>0</v>
      </c>
      <c r="BH828" s="174">
        <f>IF(U828="sníž. přenesená",N828,0)</f>
        <v>0</v>
      </c>
      <c r="BI828" s="174">
        <f>IF(U828="nulová",N828,0)</f>
        <v>0</v>
      </c>
      <c r="BJ828" s="117" t="s">
        <v>83</v>
      </c>
      <c r="BK828" s="174">
        <f>ROUND(L828*K828,2)</f>
        <v>0</v>
      </c>
      <c r="BL828" s="117" t="s">
        <v>165</v>
      </c>
      <c r="BM828" s="117" t="s">
        <v>1751</v>
      </c>
    </row>
    <row r="829" spans="2:63" s="126" customFormat="1" ht="49.85" customHeight="1">
      <c r="B829" s="127"/>
      <c r="C829" s="128"/>
      <c r="D829" s="193" t="s">
        <v>590</v>
      </c>
      <c r="E829" s="128"/>
      <c r="F829" s="128"/>
      <c r="G829" s="128"/>
      <c r="H829" s="128"/>
      <c r="I829" s="128"/>
      <c r="J829" s="128"/>
      <c r="K829" s="128"/>
      <c r="L829" s="128"/>
      <c r="M829" s="128"/>
      <c r="N829" s="381">
        <f aca="true" t="shared" si="35" ref="N829:N834">BK829</f>
        <v>0</v>
      </c>
      <c r="O829" s="382"/>
      <c r="P829" s="382"/>
      <c r="Q829" s="382"/>
      <c r="R829" s="130"/>
      <c r="T829" s="172"/>
      <c r="U829" s="128"/>
      <c r="V829" s="128"/>
      <c r="W829" s="128"/>
      <c r="X829" s="128"/>
      <c r="Y829" s="128"/>
      <c r="Z829" s="128"/>
      <c r="AA829" s="251"/>
      <c r="AT829" s="117" t="s">
        <v>74</v>
      </c>
      <c r="AU829" s="117" t="s">
        <v>75</v>
      </c>
      <c r="AY829" s="117" t="s">
        <v>591</v>
      </c>
      <c r="BK829" s="174">
        <f>SUM(BK830:BK834)</f>
        <v>0</v>
      </c>
    </row>
    <row r="830" spans="2:63" s="126" customFormat="1" ht="22.35" customHeight="1">
      <c r="B830" s="127"/>
      <c r="C830" s="252" t="s">
        <v>5</v>
      </c>
      <c r="D830" s="252" t="s">
        <v>161</v>
      </c>
      <c r="E830" s="253" t="s">
        <v>5</v>
      </c>
      <c r="F830" s="376" t="s">
        <v>5</v>
      </c>
      <c r="G830" s="376"/>
      <c r="H830" s="376"/>
      <c r="I830" s="376"/>
      <c r="J830" s="254" t="s">
        <v>5</v>
      </c>
      <c r="K830" s="255"/>
      <c r="L830" s="377"/>
      <c r="M830" s="318"/>
      <c r="N830" s="318">
        <f t="shared" si="35"/>
        <v>0</v>
      </c>
      <c r="O830" s="318"/>
      <c r="P830" s="318"/>
      <c r="Q830" s="318"/>
      <c r="R830" s="130"/>
      <c r="T830" s="207" t="s">
        <v>5</v>
      </c>
      <c r="U830" s="256" t="s">
        <v>40</v>
      </c>
      <c r="V830" s="128"/>
      <c r="W830" s="128"/>
      <c r="X830" s="128"/>
      <c r="Y830" s="128"/>
      <c r="Z830" s="128"/>
      <c r="AA830" s="251"/>
      <c r="AT830" s="117" t="s">
        <v>591</v>
      </c>
      <c r="AU830" s="117" t="s">
        <v>83</v>
      </c>
      <c r="AY830" s="117" t="s">
        <v>591</v>
      </c>
      <c r="BE830" s="174">
        <f>IF(U830="základní",N830,0)</f>
        <v>0</v>
      </c>
      <c r="BF830" s="174">
        <f>IF(U830="snížená",N830,0)</f>
        <v>0</v>
      </c>
      <c r="BG830" s="174">
        <f>IF(U830="zákl. přenesená",N830,0)</f>
        <v>0</v>
      </c>
      <c r="BH830" s="174">
        <f>IF(U830="sníž. přenesená",N830,0)</f>
        <v>0</v>
      </c>
      <c r="BI830" s="174">
        <f>IF(U830="nulová",N830,0)</f>
        <v>0</v>
      </c>
      <c r="BJ830" s="117" t="s">
        <v>83</v>
      </c>
      <c r="BK830" s="174">
        <f>L830*K830</f>
        <v>0</v>
      </c>
    </row>
    <row r="831" spans="2:63" s="126" customFormat="1" ht="22.35" customHeight="1">
      <c r="B831" s="127"/>
      <c r="C831" s="252" t="s">
        <v>5</v>
      </c>
      <c r="D831" s="252" t="s">
        <v>161</v>
      </c>
      <c r="E831" s="253" t="s">
        <v>5</v>
      </c>
      <c r="F831" s="376" t="s">
        <v>5</v>
      </c>
      <c r="G831" s="376"/>
      <c r="H831" s="376"/>
      <c r="I831" s="376"/>
      <c r="J831" s="254" t="s">
        <v>5</v>
      </c>
      <c r="K831" s="255"/>
      <c r="L831" s="377"/>
      <c r="M831" s="318"/>
      <c r="N831" s="318">
        <f t="shared" si="35"/>
        <v>0</v>
      </c>
      <c r="O831" s="318"/>
      <c r="P831" s="318"/>
      <c r="Q831" s="318"/>
      <c r="R831" s="130"/>
      <c r="T831" s="207" t="s">
        <v>5</v>
      </c>
      <c r="U831" s="256" t="s">
        <v>40</v>
      </c>
      <c r="V831" s="128"/>
      <c r="W831" s="128"/>
      <c r="X831" s="128"/>
      <c r="Y831" s="128"/>
      <c r="Z831" s="128"/>
      <c r="AA831" s="251"/>
      <c r="AT831" s="117" t="s">
        <v>591</v>
      </c>
      <c r="AU831" s="117" t="s">
        <v>83</v>
      </c>
      <c r="AY831" s="117" t="s">
        <v>591</v>
      </c>
      <c r="BE831" s="174">
        <f>IF(U831="základní",N831,0)</f>
        <v>0</v>
      </c>
      <c r="BF831" s="174">
        <f>IF(U831="snížená",N831,0)</f>
        <v>0</v>
      </c>
      <c r="BG831" s="174">
        <f>IF(U831="zákl. přenesená",N831,0)</f>
        <v>0</v>
      </c>
      <c r="BH831" s="174">
        <f>IF(U831="sníž. přenesená",N831,0)</f>
        <v>0</v>
      </c>
      <c r="BI831" s="174">
        <f>IF(U831="nulová",N831,0)</f>
        <v>0</v>
      </c>
      <c r="BJ831" s="117" t="s">
        <v>83</v>
      </c>
      <c r="BK831" s="174">
        <f>L831*K831</f>
        <v>0</v>
      </c>
    </row>
    <row r="832" spans="2:63" s="126" customFormat="1" ht="22.35" customHeight="1">
      <c r="B832" s="127"/>
      <c r="C832" s="252" t="s">
        <v>5</v>
      </c>
      <c r="D832" s="252" t="s">
        <v>161</v>
      </c>
      <c r="E832" s="253" t="s">
        <v>5</v>
      </c>
      <c r="F832" s="376" t="s">
        <v>5</v>
      </c>
      <c r="G832" s="376"/>
      <c r="H832" s="376"/>
      <c r="I832" s="376"/>
      <c r="J832" s="254" t="s">
        <v>5</v>
      </c>
      <c r="K832" s="255"/>
      <c r="L832" s="377"/>
      <c r="M832" s="318"/>
      <c r="N832" s="318">
        <f t="shared" si="35"/>
        <v>0</v>
      </c>
      <c r="O832" s="318"/>
      <c r="P832" s="318"/>
      <c r="Q832" s="318"/>
      <c r="R832" s="130"/>
      <c r="T832" s="207" t="s">
        <v>5</v>
      </c>
      <c r="U832" s="256" t="s">
        <v>40</v>
      </c>
      <c r="V832" s="128"/>
      <c r="W832" s="128"/>
      <c r="X832" s="128"/>
      <c r="Y832" s="128"/>
      <c r="Z832" s="128"/>
      <c r="AA832" s="251"/>
      <c r="AT832" s="117" t="s">
        <v>591</v>
      </c>
      <c r="AU832" s="117" t="s">
        <v>83</v>
      </c>
      <c r="AY832" s="117" t="s">
        <v>591</v>
      </c>
      <c r="BE832" s="174">
        <f>IF(U832="základní",N832,0)</f>
        <v>0</v>
      </c>
      <c r="BF832" s="174">
        <f>IF(U832="snížená",N832,0)</f>
        <v>0</v>
      </c>
      <c r="BG832" s="174">
        <f>IF(U832="zákl. přenesená",N832,0)</f>
        <v>0</v>
      </c>
      <c r="BH832" s="174">
        <f>IF(U832="sníž. přenesená",N832,0)</f>
        <v>0</v>
      </c>
      <c r="BI832" s="174">
        <f>IF(U832="nulová",N832,0)</f>
        <v>0</v>
      </c>
      <c r="BJ832" s="117" t="s">
        <v>83</v>
      </c>
      <c r="BK832" s="174">
        <f>L832*K832</f>
        <v>0</v>
      </c>
    </row>
    <row r="833" spans="2:63" s="126" customFormat="1" ht="22.35" customHeight="1">
      <c r="B833" s="127"/>
      <c r="C833" s="252" t="s">
        <v>5</v>
      </c>
      <c r="D833" s="252" t="s">
        <v>161</v>
      </c>
      <c r="E833" s="253" t="s">
        <v>5</v>
      </c>
      <c r="F833" s="376" t="s">
        <v>5</v>
      </c>
      <c r="G833" s="376"/>
      <c r="H833" s="376"/>
      <c r="I833" s="376"/>
      <c r="J833" s="254" t="s">
        <v>5</v>
      </c>
      <c r="K833" s="255"/>
      <c r="L833" s="377"/>
      <c r="M833" s="318"/>
      <c r="N833" s="318">
        <f t="shared" si="35"/>
        <v>0</v>
      </c>
      <c r="O833" s="318"/>
      <c r="P833" s="318"/>
      <c r="Q833" s="318"/>
      <c r="R833" s="130"/>
      <c r="T833" s="207" t="s">
        <v>5</v>
      </c>
      <c r="U833" s="256" t="s">
        <v>40</v>
      </c>
      <c r="V833" s="128"/>
      <c r="W833" s="128"/>
      <c r="X833" s="128"/>
      <c r="Y833" s="128"/>
      <c r="Z833" s="128"/>
      <c r="AA833" s="251"/>
      <c r="AT833" s="117" t="s">
        <v>591</v>
      </c>
      <c r="AU833" s="117" t="s">
        <v>83</v>
      </c>
      <c r="AY833" s="117" t="s">
        <v>591</v>
      </c>
      <c r="BE833" s="174">
        <f>IF(U833="základní",N833,0)</f>
        <v>0</v>
      </c>
      <c r="BF833" s="174">
        <f>IF(U833="snížená",N833,0)</f>
        <v>0</v>
      </c>
      <c r="BG833" s="174">
        <f>IF(U833="zákl. přenesená",N833,0)</f>
        <v>0</v>
      </c>
      <c r="BH833" s="174">
        <f>IF(U833="sníž. přenesená",N833,0)</f>
        <v>0</v>
      </c>
      <c r="BI833" s="174">
        <f>IF(U833="nulová",N833,0)</f>
        <v>0</v>
      </c>
      <c r="BJ833" s="117" t="s">
        <v>83</v>
      </c>
      <c r="BK833" s="174">
        <f>L833*K833</f>
        <v>0</v>
      </c>
    </row>
    <row r="834" spans="2:63" s="126" customFormat="1" ht="22.35" customHeight="1">
      <c r="B834" s="127"/>
      <c r="C834" s="252" t="s">
        <v>5</v>
      </c>
      <c r="D834" s="252" t="s">
        <v>161</v>
      </c>
      <c r="E834" s="253" t="s">
        <v>5</v>
      </c>
      <c r="F834" s="376" t="s">
        <v>5</v>
      </c>
      <c r="G834" s="376"/>
      <c r="H834" s="376"/>
      <c r="I834" s="376"/>
      <c r="J834" s="254" t="s">
        <v>5</v>
      </c>
      <c r="K834" s="255"/>
      <c r="L834" s="377"/>
      <c r="M834" s="318"/>
      <c r="N834" s="318">
        <f t="shared" si="35"/>
        <v>0</v>
      </c>
      <c r="O834" s="318"/>
      <c r="P834" s="318"/>
      <c r="Q834" s="318"/>
      <c r="R834" s="130"/>
      <c r="T834" s="207" t="s">
        <v>5</v>
      </c>
      <c r="U834" s="256" t="s">
        <v>40</v>
      </c>
      <c r="V834" s="149"/>
      <c r="W834" s="149"/>
      <c r="X834" s="149"/>
      <c r="Y834" s="149"/>
      <c r="Z834" s="149"/>
      <c r="AA834" s="151"/>
      <c r="AT834" s="117" t="s">
        <v>591</v>
      </c>
      <c r="AU834" s="117" t="s">
        <v>83</v>
      </c>
      <c r="AY834" s="117" t="s">
        <v>591</v>
      </c>
      <c r="BE834" s="174">
        <f>IF(U834="základní",N834,0)</f>
        <v>0</v>
      </c>
      <c r="BF834" s="174">
        <f>IF(U834="snížená",N834,0)</f>
        <v>0</v>
      </c>
      <c r="BG834" s="174">
        <f>IF(U834="zákl. přenesená",N834,0)</f>
        <v>0</v>
      </c>
      <c r="BH834" s="174">
        <f>IF(U834="sníž. přenesená",N834,0)</f>
        <v>0</v>
      </c>
      <c r="BI834" s="174">
        <f>IF(U834="nulová",N834,0)</f>
        <v>0</v>
      </c>
      <c r="BJ834" s="117" t="s">
        <v>83</v>
      </c>
      <c r="BK834" s="174">
        <f>L834*K834</f>
        <v>0</v>
      </c>
    </row>
    <row r="835" spans="2:18" s="126" customFormat="1" ht="6.95" customHeight="1">
      <c r="B835" s="152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4"/>
    </row>
  </sheetData>
  <sheetProtection password="8947" sheet="1" objects="1" scenarios="1" selectLockedCells="1"/>
  <mergeCells count="93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F148:I148"/>
    <mergeCell ref="F149:I149"/>
    <mergeCell ref="F150:I150"/>
    <mergeCell ref="F151:I151"/>
    <mergeCell ref="L151:M151"/>
    <mergeCell ref="N151:Q151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F366:I366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9:I419"/>
    <mergeCell ref="L419:M419"/>
    <mergeCell ref="N419:Q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70:I470"/>
    <mergeCell ref="L470:M470"/>
    <mergeCell ref="N470:Q470"/>
    <mergeCell ref="F471:I471"/>
    <mergeCell ref="F472:I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L538:M538"/>
    <mergeCell ref="N538:Q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L600:M600"/>
    <mergeCell ref="N600:Q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L653:M653"/>
    <mergeCell ref="N653:Q653"/>
    <mergeCell ref="F654:I654"/>
    <mergeCell ref="L654:M654"/>
    <mergeCell ref="N654:Q654"/>
    <mergeCell ref="F655:I655"/>
    <mergeCell ref="F656:I656"/>
    <mergeCell ref="F657:I657"/>
    <mergeCell ref="L657:M657"/>
    <mergeCell ref="N657:Q657"/>
    <mergeCell ref="F658:I658"/>
    <mergeCell ref="F659:I659"/>
    <mergeCell ref="F660:I660"/>
    <mergeCell ref="L660:M660"/>
    <mergeCell ref="N660:Q660"/>
    <mergeCell ref="F661:I661"/>
    <mergeCell ref="L661:M661"/>
    <mergeCell ref="N661:Q661"/>
    <mergeCell ref="F662:I662"/>
    <mergeCell ref="F663:I663"/>
    <mergeCell ref="F664:I664"/>
    <mergeCell ref="F665:I665"/>
    <mergeCell ref="F666:I666"/>
    <mergeCell ref="F667:I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F676:I676"/>
    <mergeCell ref="F677:I677"/>
    <mergeCell ref="F678:I678"/>
    <mergeCell ref="L678:M678"/>
    <mergeCell ref="N678:Q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L731:M731"/>
    <mergeCell ref="N731:Q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5:I785"/>
    <mergeCell ref="L785:M785"/>
    <mergeCell ref="N785:Q785"/>
    <mergeCell ref="F786:I786"/>
    <mergeCell ref="F787:I787"/>
    <mergeCell ref="F788:I788"/>
    <mergeCell ref="F790:I790"/>
    <mergeCell ref="L790:M790"/>
    <mergeCell ref="N790:Q790"/>
    <mergeCell ref="F792:I792"/>
    <mergeCell ref="L792:M792"/>
    <mergeCell ref="N792:Q792"/>
    <mergeCell ref="F793:I793"/>
    <mergeCell ref="L793:M793"/>
    <mergeCell ref="N793:Q793"/>
    <mergeCell ref="F794:I794"/>
    <mergeCell ref="L794:M794"/>
    <mergeCell ref="N794:Q794"/>
    <mergeCell ref="F795:I795"/>
    <mergeCell ref="L795:M795"/>
    <mergeCell ref="N795:Q795"/>
    <mergeCell ref="F796:I796"/>
    <mergeCell ref="F797:I797"/>
    <mergeCell ref="F798:I798"/>
    <mergeCell ref="F799:I799"/>
    <mergeCell ref="L799:M799"/>
    <mergeCell ref="N799:Q799"/>
    <mergeCell ref="F800:I800"/>
    <mergeCell ref="F801:I801"/>
    <mergeCell ref="F802:I802"/>
    <mergeCell ref="F805:I805"/>
    <mergeCell ref="L805:M805"/>
    <mergeCell ref="N805:Q805"/>
    <mergeCell ref="F806:I806"/>
    <mergeCell ref="L806:M806"/>
    <mergeCell ref="N806:Q806"/>
    <mergeCell ref="F809:I809"/>
    <mergeCell ref="L809:M809"/>
    <mergeCell ref="N809:Q809"/>
    <mergeCell ref="F810:I810"/>
    <mergeCell ref="F811:I811"/>
    <mergeCell ref="F812:I812"/>
    <mergeCell ref="F813:I813"/>
    <mergeCell ref="F814:I814"/>
    <mergeCell ref="F815:I815"/>
    <mergeCell ref="F816:I816"/>
    <mergeCell ref="L816:M816"/>
    <mergeCell ref="N816:Q816"/>
    <mergeCell ref="F817:I817"/>
    <mergeCell ref="F818:I818"/>
    <mergeCell ref="F819:I819"/>
    <mergeCell ref="F820:I820"/>
    <mergeCell ref="F821:I821"/>
    <mergeCell ref="F822:I822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23:I823"/>
    <mergeCell ref="L823:M823"/>
    <mergeCell ref="N823:Q823"/>
    <mergeCell ref="F824:I824"/>
    <mergeCell ref="F825:I825"/>
    <mergeCell ref="F828:I828"/>
    <mergeCell ref="L828:M828"/>
    <mergeCell ref="N828:Q828"/>
    <mergeCell ref="F830:I830"/>
    <mergeCell ref="L830:M830"/>
    <mergeCell ref="N830:Q830"/>
    <mergeCell ref="H1:K1"/>
    <mergeCell ref="S2:AC2"/>
    <mergeCell ref="F834:I834"/>
    <mergeCell ref="L834:M834"/>
    <mergeCell ref="N834:Q834"/>
    <mergeCell ref="N132:Q132"/>
    <mergeCell ref="N133:Q133"/>
    <mergeCell ref="N134:Q134"/>
    <mergeCell ref="N359:Q359"/>
    <mergeCell ref="N367:Q367"/>
    <mergeCell ref="N418:Q418"/>
    <mergeCell ref="N469:Q469"/>
    <mergeCell ref="N485:Q485"/>
    <mergeCell ref="N784:Q784"/>
    <mergeCell ref="N789:Q789"/>
    <mergeCell ref="N791:Q791"/>
    <mergeCell ref="N803:Q803"/>
    <mergeCell ref="N804:Q804"/>
    <mergeCell ref="N807:Q807"/>
    <mergeCell ref="N808:Q808"/>
    <mergeCell ref="N826:Q826"/>
    <mergeCell ref="N827:Q827"/>
    <mergeCell ref="N829:Q829"/>
    <mergeCell ref="F831:I831"/>
  </mergeCells>
  <dataValidations count="2">
    <dataValidation type="list" allowBlank="1" showInputMessage="1" showErrorMessage="1" error="Povoleny jsou hodnoty K, M." sqref="D830:D835">
      <formula1>"K, M"</formula1>
    </dataValidation>
    <dataValidation type="list" allowBlank="1" showInputMessage="1" showErrorMessage="1" error="Povoleny jsou hodnoty základní, snížená, zákl. přenesená, sníž. přenesená, nulová." sqref="U830:U83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workbookViewId="0" topLeftCell="A1">
      <pane ySplit="1" topLeftCell="A198" activePane="bottomLeft" state="frozen"/>
      <selection pane="bottomLeft" activeCell="L203" sqref="L203:M203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96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1752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28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tr">
        <f>IF('Rekapitulace stavby'!AN19="","",'Rekapitulace stavby'!AN19)</f>
        <v/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tr">
        <f>IF('Rekapitulace stavby'!E20="","",'Rekapitulace stavby'!E20)</f>
        <v xml:space="preserve"> 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tr">
        <f>IF('Rekapitulace stavby'!AN20="","",'Rekapitulace stavby'!AN20)</f>
        <v/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N109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ROUND((((SUM(BE109:BE116)+SUM(BE134:BE209))+SUM(BE211:BE215))),2)</f>
        <v>0</v>
      </c>
      <c r="I32" s="350"/>
      <c r="J32" s="350"/>
      <c r="K32" s="128"/>
      <c r="L32" s="128"/>
      <c r="M32" s="363">
        <f>ROUND(((ROUND((SUM(BE109:BE116)+SUM(BE134:BE209)),2)*F32)+SUM(BE211:BE215)*F32),2)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ROUND((((SUM(BF109:BF116)+SUM(BF134:BF209))+SUM(BF211:BF215))),2)</f>
        <v>0</v>
      </c>
      <c r="I33" s="350"/>
      <c r="J33" s="350"/>
      <c r="K33" s="128"/>
      <c r="L33" s="128"/>
      <c r="M33" s="363">
        <f>ROUND(((ROUND((SUM(BF109:BF116)+SUM(BF134:BF209)),2)*F33)+SUM(BF211:BF215)*F33),2)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ROUND((((SUM(BG109:BG116)+SUM(BG134:BG209))+SUM(BG211:BG215))),2)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ROUND((((SUM(BH109:BH116)+SUM(BH134:BH209))+SUM(BH211:BH215))),2)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ROUND((((SUM(BI109:BI116)+SUM(BI134:BI209))+SUM(BI211:BI215))),2)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05 - Veřejné osvětlení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 xml:space="preserve"> 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 xml:space="preserve"> 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N134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1753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N135</f>
        <v>0</v>
      </c>
      <c r="O89" s="354"/>
      <c r="P89" s="354"/>
      <c r="Q89" s="354"/>
      <c r="R89" s="163"/>
    </row>
    <row r="90" spans="2:18" s="164" customFormat="1" ht="24.95" customHeight="1">
      <c r="B90" s="160"/>
      <c r="C90" s="161"/>
      <c r="D90" s="162" t="s">
        <v>1754</v>
      </c>
      <c r="E90" s="161"/>
      <c r="F90" s="161"/>
      <c r="G90" s="161"/>
      <c r="H90" s="161"/>
      <c r="I90" s="161"/>
      <c r="J90" s="161"/>
      <c r="K90" s="161"/>
      <c r="L90" s="161"/>
      <c r="M90" s="161"/>
      <c r="N90" s="336">
        <f>N137</f>
        <v>0</v>
      </c>
      <c r="O90" s="354"/>
      <c r="P90" s="354"/>
      <c r="Q90" s="354"/>
      <c r="R90" s="163"/>
    </row>
    <row r="91" spans="2:18" s="164" customFormat="1" ht="24.95" customHeight="1">
      <c r="B91" s="160"/>
      <c r="C91" s="161"/>
      <c r="D91" s="162" t="s">
        <v>1755</v>
      </c>
      <c r="E91" s="161"/>
      <c r="F91" s="161"/>
      <c r="G91" s="161"/>
      <c r="H91" s="161"/>
      <c r="I91" s="161"/>
      <c r="J91" s="161"/>
      <c r="K91" s="161"/>
      <c r="L91" s="161"/>
      <c r="M91" s="161"/>
      <c r="N91" s="336">
        <f>N139</f>
        <v>0</v>
      </c>
      <c r="O91" s="354"/>
      <c r="P91" s="354"/>
      <c r="Q91" s="354"/>
      <c r="R91" s="163"/>
    </row>
    <row r="92" spans="2:18" s="164" customFormat="1" ht="24.95" customHeight="1">
      <c r="B92" s="160"/>
      <c r="C92" s="161"/>
      <c r="D92" s="162" t="s">
        <v>1756</v>
      </c>
      <c r="E92" s="161"/>
      <c r="F92" s="161"/>
      <c r="G92" s="161"/>
      <c r="H92" s="161"/>
      <c r="I92" s="161"/>
      <c r="J92" s="161"/>
      <c r="K92" s="161"/>
      <c r="L92" s="161"/>
      <c r="M92" s="161"/>
      <c r="N92" s="336">
        <f>N141</f>
        <v>0</v>
      </c>
      <c r="O92" s="354"/>
      <c r="P92" s="354"/>
      <c r="Q92" s="354"/>
      <c r="R92" s="163"/>
    </row>
    <row r="93" spans="2:18" s="164" customFormat="1" ht="24.95" customHeight="1">
      <c r="B93" s="160"/>
      <c r="C93" s="161"/>
      <c r="D93" s="162" t="s">
        <v>1757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336">
        <f>N144</f>
        <v>0</v>
      </c>
      <c r="O93" s="354"/>
      <c r="P93" s="354"/>
      <c r="Q93" s="354"/>
      <c r="R93" s="163"/>
    </row>
    <row r="94" spans="2:18" s="164" customFormat="1" ht="24.95" customHeight="1">
      <c r="B94" s="160"/>
      <c r="C94" s="161"/>
      <c r="D94" s="162" t="s">
        <v>1758</v>
      </c>
      <c r="E94" s="161"/>
      <c r="F94" s="161"/>
      <c r="G94" s="161"/>
      <c r="H94" s="161"/>
      <c r="I94" s="161"/>
      <c r="J94" s="161"/>
      <c r="K94" s="161"/>
      <c r="L94" s="161"/>
      <c r="M94" s="161"/>
      <c r="N94" s="336">
        <f>N147</f>
        <v>0</v>
      </c>
      <c r="O94" s="354"/>
      <c r="P94" s="354"/>
      <c r="Q94" s="354"/>
      <c r="R94" s="163"/>
    </row>
    <row r="95" spans="2:18" s="164" customFormat="1" ht="24.95" customHeight="1">
      <c r="B95" s="160"/>
      <c r="C95" s="161"/>
      <c r="D95" s="162" t="s">
        <v>1759</v>
      </c>
      <c r="E95" s="161"/>
      <c r="F95" s="161"/>
      <c r="G95" s="161"/>
      <c r="H95" s="161"/>
      <c r="I95" s="161"/>
      <c r="J95" s="161"/>
      <c r="K95" s="161"/>
      <c r="L95" s="161"/>
      <c r="M95" s="161"/>
      <c r="N95" s="336">
        <f>N149</f>
        <v>0</v>
      </c>
      <c r="O95" s="354"/>
      <c r="P95" s="354"/>
      <c r="Q95" s="354"/>
      <c r="R95" s="163"/>
    </row>
    <row r="96" spans="2:18" s="164" customFormat="1" ht="24.95" customHeight="1">
      <c r="B96" s="160"/>
      <c r="C96" s="161"/>
      <c r="D96" s="162" t="s">
        <v>1760</v>
      </c>
      <c r="E96" s="161"/>
      <c r="F96" s="161"/>
      <c r="G96" s="161"/>
      <c r="H96" s="161"/>
      <c r="I96" s="161"/>
      <c r="J96" s="161"/>
      <c r="K96" s="161"/>
      <c r="L96" s="161"/>
      <c r="M96" s="161"/>
      <c r="N96" s="336">
        <f>N152</f>
        <v>0</v>
      </c>
      <c r="O96" s="354"/>
      <c r="P96" s="354"/>
      <c r="Q96" s="354"/>
      <c r="R96" s="163"/>
    </row>
    <row r="97" spans="2:18" s="164" customFormat="1" ht="24.95" customHeight="1">
      <c r="B97" s="160"/>
      <c r="C97" s="161"/>
      <c r="D97" s="162" t="s">
        <v>1761</v>
      </c>
      <c r="E97" s="161"/>
      <c r="F97" s="161"/>
      <c r="G97" s="161"/>
      <c r="H97" s="161"/>
      <c r="I97" s="161"/>
      <c r="J97" s="161"/>
      <c r="K97" s="161"/>
      <c r="L97" s="161"/>
      <c r="M97" s="161"/>
      <c r="N97" s="336">
        <f>N154</f>
        <v>0</v>
      </c>
      <c r="O97" s="354"/>
      <c r="P97" s="354"/>
      <c r="Q97" s="354"/>
      <c r="R97" s="163"/>
    </row>
    <row r="98" spans="2:18" s="164" customFormat="1" ht="24.95" customHeight="1">
      <c r="B98" s="160"/>
      <c r="C98" s="161"/>
      <c r="D98" s="162" t="s">
        <v>1762</v>
      </c>
      <c r="E98" s="161"/>
      <c r="F98" s="161"/>
      <c r="G98" s="161"/>
      <c r="H98" s="161"/>
      <c r="I98" s="161"/>
      <c r="J98" s="161"/>
      <c r="K98" s="161"/>
      <c r="L98" s="161"/>
      <c r="M98" s="161"/>
      <c r="N98" s="336">
        <f>N157</f>
        <v>0</v>
      </c>
      <c r="O98" s="354"/>
      <c r="P98" s="354"/>
      <c r="Q98" s="354"/>
      <c r="R98" s="163"/>
    </row>
    <row r="99" spans="2:18" s="164" customFormat="1" ht="24.95" customHeight="1">
      <c r="B99" s="160"/>
      <c r="C99" s="161"/>
      <c r="D99" s="162" t="s">
        <v>1763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36">
        <f>N162</f>
        <v>0</v>
      </c>
      <c r="O99" s="354"/>
      <c r="P99" s="354"/>
      <c r="Q99" s="354"/>
      <c r="R99" s="163"/>
    </row>
    <row r="100" spans="2:18" s="164" customFormat="1" ht="24.95" customHeight="1">
      <c r="B100" s="160"/>
      <c r="C100" s="161"/>
      <c r="D100" s="162" t="s">
        <v>1764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36">
        <f>N167</f>
        <v>0</v>
      </c>
      <c r="O100" s="354"/>
      <c r="P100" s="354"/>
      <c r="Q100" s="354"/>
      <c r="R100" s="163"/>
    </row>
    <row r="101" spans="2:18" s="164" customFormat="1" ht="24.95" customHeight="1">
      <c r="B101" s="160"/>
      <c r="C101" s="161"/>
      <c r="D101" s="162" t="s">
        <v>1765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336">
        <f>N183</f>
        <v>0</v>
      </c>
      <c r="O101" s="354"/>
      <c r="P101" s="354"/>
      <c r="Q101" s="354"/>
      <c r="R101" s="163"/>
    </row>
    <row r="102" spans="2:18" s="164" customFormat="1" ht="24.95" customHeight="1">
      <c r="B102" s="160"/>
      <c r="C102" s="161"/>
      <c r="D102" s="162" t="s">
        <v>1766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336">
        <f>N187</f>
        <v>0</v>
      </c>
      <c r="O102" s="354"/>
      <c r="P102" s="354"/>
      <c r="Q102" s="354"/>
      <c r="R102" s="163"/>
    </row>
    <row r="103" spans="2:18" s="164" customFormat="1" ht="24.95" customHeight="1">
      <c r="B103" s="160"/>
      <c r="C103" s="161"/>
      <c r="D103" s="162" t="s">
        <v>1767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336">
        <f>N191</f>
        <v>0</v>
      </c>
      <c r="O103" s="354"/>
      <c r="P103" s="354"/>
      <c r="Q103" s="354"/>
      <c r="R103" s="163"/>
    </row>
    <row r="104" spans="2:18" s="164" customFormat="1" ht="24.95" customHeight="1">
      <c r="B104" s="160"/>
      <c r="C104" s="161"/>
      <c r="D104" s="162" t="s">
        <v>1768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336">
        <f>N199</f>
        <v>0</v>
      </c>
      <c r="O104" s="354"/>
      <c r="P104" s="354"/>
      <c r="Q104" s="354"/>
      <c r="R104" s="163"/>
    </row>
    <row r="105" spans="2:18" s="164" customFormat="1" ht="24.95" customHeight="1">
      <c r="B105" s="160"/>
      <c r="C105" s="161"/>
      <c r="D105" s="162" t="s">
        <v>1769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336">
        <f>N202</f>
        <v>0</v>
      </c>
      <c r="O105" s="354"/>
      <c r="P105" s="354"/>
      <c r="Q105" s="354"/>
      <c r="R105" s="163"/>
    </row>
    <row r="106" spans="2:18" s="164" customFormat="1" ht="24.95" customHeight="1">
      <c r="B106" s="160"/>
      <c r="C106" s="161"/>
      <c r="D106" s="162" t="s">
        <v>1770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336">
        <f>N206</f>
        <v>0</v>
      </c>
      <c r="O106" s="354"/>
      <c r="P106" s="354"/>
      <c r="Q106" s="354"/>
      <c r="R106" s="163"/>
    </row>
    <row r="107" spans="2:18" s="164" customFormat="1" ht="21.75" customHeight="1">
      <c r="B107" s="160"/>
      <c r="C107" s="161"/>
      <c r="D107" s="162" t="s">
        <v>136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335">
        <f>N210</f>
        <v>0</v>
      </c>
      <c r="O107" s="354"/>
      <c r="P107" s="354"/>
      <c r="Q107" s="354"/>
      <c r="R107" s="163"/>
    </row>
    <row r="108" spans="2:18" s="126" customFormat="1" ht="21.75" customHeight="1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0"/>
    </row>
    <row r="109" spans="2:21" s="126" customFormat="1" ht="29.25" customHeight="1">
      <c r="B109" s="127"/>
      <c r="C109" s="159" t="s">
        <v>137</v>
      </c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357">
        <f>ROUND(N110+N111+N112+N113+N114+N115,2)</f>
        <v>0</v>
      </c>
      <c r="O109" s="358"/>
      <c r="P109" s="358"/>
      <c r="Q109" s="358"/>
      <c r="R109" s="130"/>
      <c r="T109" s="170"/>
      <c r="U109" s="171" t="s">
        <v>39</v>
      </c>
    </row>
    <row r="110" spans="2:62" s="126" customFormat="1" ht="18" customHeight="1">
      <c r="B110" s="127"/>
      <c r="C110" s="128"/>
      <c r="D110" s="266" t="s">
        <v>138</v>
      </c>
      <c r="E110" s="346"/>
      <c r="F110" s="346"/>
      <c r="G110" s="346"/>
      <c r="H110" s="346"/>
      <c r="I110" s="108"/>
      <c r="J110" s="108"/>
      <c r="K110" s="108"/>
      <c r="L110" s="108"/>
      <c r="M110" s="108"/>
      <c r="N110" s="268">
        <f>ROUND(N88*T110,2)</f>
        <v>0</v>
      </c>
      <c r="O110" s="347"/>
      <c r="P110" s="347"/>
      <c r="Q110" s="347"/>
      <c r="R110" s="130"/>
      <c r="S110" s="128"/>
      <c r="T110" s="172"/>
      <c r="U110" s="173" t="s">
        <v>40</v>
      </c>
      <c r="AY110" s="117" t="s">
        <v>139</v>
      </c>
      <c r="BE110" s="174">
        <f aca="true" t="shared" si="0" ref="BE110:BE115">IF(U110="základní",N110,0)</f>
        <v>0</v>
      </c>
      <c r="BF110" s="174">
        <f aca="true" t="shared" si="1" ref="BF110:BF115">IF(U110="snížená",N110,0)</f>
        <v>0</v>
      </c>
      <c r="BG110" s="174">
        <f aca="true" t="shared" si="2" ref="BG110:BG115">IF(U110="zákl. přenesená",N110,0)</f>
        <v>0</v>
      </c>
      <c r="BH110" s="174">
        <f aca="true" t="shared" si="3" ref="BH110:BH115">IF(U110="sníž. přenesená",N110,0)</f>
        <v>0</v>
      </c>
      <c r="BI110" s="174">
        <f aca="true" t="shared" si="4" ref="BI110:BI115">IF(U110="nulová",N110,0)</f>
        <v>0</v>
      </c>
      <c r="BJ110" s="117" t="s">
        <v>83</v>
      </c>
    </row>
    <row r="111" spans="2:62" s="126" customFormat="1" ht="18" customHeight="1">
      <c r="B111" s="127"/>
      <c r="C111" s="128"/>
      <c r="D111" s="266" t="s">
        <v>140</v>
      </c>
      <c r="E111" s="346"/>
      <c r="F111" s="346"/>
      <c r="G111" s="346"/>
      <c r="H111" s="346"/>
      <c r="I111" s="108"/>
      <c r="J111" s="108"/>
      <c r="K111" s="108"/>
      <c r="L111" s="108"/>
      <c r="M111" s="108"/>
      <c r="N111" s="268">
        <f>ROUND(N88*T111,2)</f>
        <v>0</v>
      </c>
      <c r="O111" s="347"/>
      <c r="P111" s="347"/>
      <c r="Q111" s="347"/>
      <c r="R111" s="130"/>
      <c r="S111" s="128"/>
      <c r="T111" s="172"/>
      <c r="U111" s="173" t="s">
        <v>40</v>
      </c>
      <c r="AY111" s="117" t="s">
        <v>139</v>
      </c>
      <c r="BE111" s="174">
        <f t="shared" si="0"/>
        <v>0</v>
      </c>
      <c r="BF111" s="174">
        <f t="shared" si="1"/>
        <v>0</v>
      </c>
      <c r="BG111" s="174">
        <f t="shared" si="2"/>
        <v>0</v>
      </c>
      <c r="BH111" s="174">
        <f t="shared" si="3"/>
        <v>0</v>
      </c>
      <c r="BI111" s="174">
        <f t="shared" si="4"/>
        <v>0</v>
      </c>
      <c r="BJ111" s="117" t="s">
        <v>83</v>
      </c>
    </row>
    <row r="112" spans="2:62" s="126" customFormat="1" ht="18" customHeight="1">
      <c r="B112" s="127"/>
      <c r="C112" s="128"/>
      <c r="D112" s="266" t="s">
        <v>141</v>
      </c>
      <c r="E112" s="346"/>
      <c r="F112" s="346"/>
      <c r="G112" s="346"/>
      <c r="H112" s="346"/>
      <c r="I112" s="108"/>
      <c r="J112" s="108"/>
      <c r="K112" s="108"/>
      <c r="L112" s="108"/>
      <c r="M112" s="108"/>
      <c r="N112" s="268">
        <f>ROUND(N88*T112,2)</f>
        <v>0</v>
      </c>
      <c r="O112" s="347"/>
      <c r="P112" s="347"/>
      <c r="Q112" s="347"/>
      <c r="R112" s="130"/>
      <c r="S112" s="128"/>
      <c r="T112" s="172"/>
      <c r="U112" s="173" t="s">
        <v>40</v>
      </c>
      <c r="AY112" s="117" t="s">
        <v>139</v>
      </c>
      <c r="BE112" s="174">
        <f t="shared" si="0"/>
        <v>0</v>
      </c>
      <c r="BF112" s="174">
        <f t="shared" si="1"/>
        <v>0</v>
      </c>
      <c r="BG112" s="174">
        <f t="shared" si="2"/>
        <v>0</v>
      </c>
      <c r="BH112" s="174">
        <f t="shared" si="3"/>
        <v>0</v>
      </c>
      <c r="BI112" s="174">
        <f t="shared" si="4"/>
        <v>0</v>
      </c>
      <c r="BJ112" s="117" t="s">
        <v>83</v>
      </c>
    </row>
    <row r="113" spans="2:62" s="126" customFormat="1" ht="18" customHeight="1">
      <c r="B113" s="127"/>
      <c r="C113" s="128"/>
      <c r="D113" s="266" t="s">
        <v>142</v>
      </c>
      <c r="E113" s="346"/>
      <c r="F113" s="346"/>
      <c r="G113" s="346"/>
      <c r="H113" s="346"/>
      <c r="I113" s="108"/>
      <c r="J113" s="108"/>
      <c r="K113" s="108"/>
      <c r="L113" s="108"/>
      <c r="M113" s="108"/>
      <c r="N113" s="268">
        <f>ROUND(N88*T113,2)</f>
        <v>0</v>
      </c>
      <c r="O113" s="347"/>
      <c r="P113" s="347"/>
      <c r="Q113" s="347"/>
      <c r="R113" s="130"/>
      <c r="S113" s="128"/>
      <c r="T113" s="172"/>
      <c r="U113" s="173" t="s">
        <v>40</v>
      </c>
      <c r="AY113" s="117" t="s">
        <v>139</v>
      </c>
      <c r="BE113" s="174">
        <f t="shared" si="0"/>
        <v>0</v>
      </c>
      <c r="BF113" s="174">
        <f t="shared" si="1"/>
        <v>0</v>
      </c>
      <c r="BG113" s="174">
        <f t="shared" si="2"/>
        <v>0</v>
      </c>
      <c r="BH113" s="174">
        <f t="shared" si="3"/>
        <v>0</v>
      </c>
      <c r="BI113" s="174">
        <f t="shared" si="4"/>
        <v>0</v>
      </c>
      <c r="BJ113" s="117" t="s">
        <v>83</v>
      </c>
    </row>
    <row r="114" spans="2:62" s="126" customFormat="1" ht="18" customHeight="1">
      <c r="B114" s="127"/>
      <c r="C114" s="128"/>
      <c r="D114" s="266" t="s">
        <v>143</v>
      </c>
      <c r="E114" s="346"/>
      <c r="F114" s="346"/>
      <c r="G114" s="346"/>
      <c r="H114" s="346"/>
      <c r="I114" s="108"/>
      <c r="J114" s="108"/>
      <c r="K114" s="108"/>
      <c r="L114" s="108"/>
      <c r="M114" s="108"/>
      <c r="N114" s="268">
        <f>ROUND(N88*T114,2)</f>
        <v>0</v>
      </c>
      <c r="O114" s="347"/>
      <c r="P114" s="347"/>
      <c r="Q114" s="347"/>
      <c r="R114" s="130"/>
      <c r="S114" s="128"/>
      <c r="T114" s="172"/>
      <c r="U114" s="173" t="s">
        <v>40</v>
      </c>
      <c r="AY114" s="117" t="s">
        <v>139</v>
      </c>
      <c r="BE114" s="174">
        <f t="shared" si="0"/>
        <v>0</v>
      </c>
      <c r="BF114" s="174">
        <f t="shared" si="1"/>
        <v>0</v>
      </c>
      <c r="BG114" s="174">
        <f t="shared" si="2"/>
        <v>0</v>
      </c>
      <c r="BH114" s="174">
        <f t="shared" si="3"/>
        <v>0</v>
      </c>
      <c r="BI114" s="174">
        <f t="shared" si="4"/>
        <v>0</v>
      </c>
      <c r="BJ114" s="117" t="s">
        <v>83</v>
      </c>
    </row>
    <row r="115" spans="2:62" s="126" customFormat="1" ht="18" customHeight="1">
      <c r="B115" s="127"/>
      <c r="C115" s="128"/>
      <c r="D115" s="114" t="s">
        <v>144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268">
        <f>ROUND(N88*T115,2)</f>
        <v>0</v>
      </c>
      <c r="O115" s="347"/>
      <c r="P115" s="347"/>
      <c r="Q115" s="347"/>
      <c r="R115" s="130"/>
      <c r="S115" s="128"/>
      <c r="T115" s="175"/>
      <c r="U115" s="176" t="s">
        <v>40</v>
      </c>
      <c r="AY115" s="117" t="s">
        <v>145</v>
      </c>
      <c r="BE115" s="174">
        <f t="shared" si="0"/>
        <v>0</v>
      </c>
      <c r="BF115" s="174">
        <f t="shared" si="1"/>
        <v>0</v>
      </c>
      <c r="BG115" s="174">
        <f t="shared" si="2"/>
        <v>0</v>
      </c>
      <c r="BH115" s="174">
        <f t="shared" si="3"/>
        <v>0</v>
      </c>
      <c r="BI115" s="174">
        <f t="shared" si="4"/>
        <v>0</v>
      </c>
      <c r="BJ115" s="117" t="s">
        <v>83</v>
      </c>
    </row>
    <row r="116" spans="2:18" s="126" customFormat="1" ht="13.5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29.25" customHeight="1">
      <c r="B117" s="127"/>
      <c r="C117" s="177" t="s">
        <v>108</v>
      </c>
      <c r="D117" s="139"/>
      <c r="E117" s="139"/>
      <c r="F117" s="139"/>
      <c r="G117" s="139"/>
      <c r="H117" s="139"/>
      <c r="I117" s="139"/>
      <c r="J117" s="139"/>
      <c r="K117" s="139"/>
      <c r="L117" s="348">
        <f>ROUND(SUM(N88+N109),2)</f>
        <v>0</v>
      </c>
      <c r="M117" s="348"/>
      <c r="N117" s="348"/>
      <c r="O117" s="348"/>
      <c r="P117" s="348"/>
      <c r="Q117" s="348"/>
      <c r="R117" s="130"/>
    </row>
    <row r="118" spans="2:18" s="126" customFormat="1" ht="6.95" customHeight="1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4"/>
    </row>
    <row r="122" spans="2:18" s="126" customFormat="1" ht="6.95" customHeight="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7"/>
    </row>
    <row r="123" spans="2:18" s="126" customFormat="1" ht="36.95" customHeight="1">
      <c r="B123" s="127"/>
      <c r="C123" s="349" t="s">
        <v>146</v>
      </c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130"/>
    </row>
    <row r="124" spans="2:18" s="126" customFormat="1" ht="6.9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18" s="126" customFormat="1" ht="30" customHeight="1">
      <c r="B125" s="127"/>
      <c r="C125" s="125" t="s">
        <v>19</v>
      </c>
      <c r="D125" s="128"/>
      <c r="E125" s="128"/>
      <c r="F125" s="351" t="str">
        <f>F6</f>
        <v>Lokalita pro RD  Za Hniličkou, Horní Temenice</v>
      </c>
      <c r="G125" s="352"/>
      <c r="H125" s="352"/>
      <c r="I125" s="352"/>
      <c r="J125" s="352"/>
      <c r="K125" s="352"/>
      <c r="L125" s="352"/>
      <c r="M125" s="352"/>
      <c r="N125" s="352"/>
      <c r="O125" s="352"/>
      <c r="P125" s="352"/>
      <c r="Q125" s="128"/>
      <c r="R125" s="130"/>
    </row>
    <row r="126" spans="2:18" s="126" customFormat="1" ht="36.95" customHeight="1">
      <c r="B126" s="127"/>
      <c r="C126" s="158" t="s">
        <v>116</v>
      </c>
      <c r="D126" s="128"/>
      <c r="E126" s="128"/>
      <c r="F126" s="353" t="str">
        <f>F7</f>
        <v>SO 05 - Veřejné osvětlení</v>
      </c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128"/>
      <c r="R126" s="130"/>
    </row>
    <row r="127" spans="2:18" s="126" customFormat="1" ht="6.9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18" s="126" customFormat="1" ht="18" customHeight="1">
      <c r="B128" s="127"/>
      <c r="C128" s="125" t="s">
        <v>23</v>
      </c>
      <c r="D128" s="128"/>
      <c r="E128" s="128"/>
      <c r="F128" s="131" t="str">
        <f>F9</f>
        <v xml:space="preserve"> </v>
      </c>
      <c r="G128" s="128"/>
      <c r="H128" s="128"/>
      <c r="I128" s="128"/>
      <c r="J128" s="128"/>
      <c r="K128" s="125" t="s">
        <v>25</v>
      </c>
      <c r="L128" s="128"/>
      <c r="M128" s="339" t="str">
        <f>IF(O9="","",O9)</f>
        <v>Vyplň údaj</v>
      </c>
      <c r="N128" s="339"/>
      <c r="O128" s="339"/>
      <c r="P128" s="339"/>
      <c r="Q128" s="128"/>
      <c r="R128" s="130"/>
    </row>
    <row r="129" spans="2:18" s="126" customFormat="1" ht="6.95" customHeight="1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30"/>
    </row>
    <row r="130" spans="2:18" s="126" customFormat="1" ht="13.55">
      <c r="B130" s="127"/>
      <c r="C130" s="125" t="s">
        <v>26</v>
      </c>
      <c r="D130" s="128"/>
      <c r="E130" s="128"/>
      <c r="F130" s="131" t="str">
        <f>E12</f>
        <v xml:space="preserve"> </v>
      </c>
      <c r="G130" s="128"/>
      <c r="H130" s="128"/>
      <c r="I130" s="128"/>
      <c r="J130" s="128"/>
      <c r="K130" s="125" t="s">
        <v>32</v>
      </c>
      <c r="L130" s="128"/>
      <c r="M130" s="340" t="str">
        <f>E18</f>
        <v xml:space="preserve"> </v>
      </c>
      <c r="N130" s="340"/>
      <c r="O130" s="340"/>
      <c r="P130" s="340"/>
      <c r="Q130" s="340"/>
      <c r="R130" s="130"/>
    </row>
    <row r="131" spans="2:18" s="126" customFormat="1" ht="14.5" customHeight="1">
      <c r="B131" s="127"/>
      <c r="C131" s="125" t="s">
        <v>30</v>
      </c>
      <c r="D131" s="128"/>
      <c r="E131" s="128"/>
      <c r="F131" s="131" t="str">
        <f>IF(E15="","",E15)</f>
        <v>Vyplň údaj</v>
      </c>
      <c r="G131" s="128"/>
      <c r="H131" s="128"/>
      <c r="I131" s="128"/>
      <c r="J131" s="128"/>
      <c r="K131" s="125" t="s">
        <v>34</v>
      </c>
      <c r="L131" s="128"/>
      <c r="M131" s="340" t="str">
        <f>E21</f>
        <v xml:space="preserve"> </v>
      </c>
      <c r="N131" s="340"/>
      <c r="O131" s="340"/>
      <c r="P131" s="340"/>
      <c r="Q131" s="340"/>
      <c r="R131" s="130"/>
    </row>
    <row r="132" spans="2:18" s="126" customFormat="1" ht="10.35" customHeight="1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30"/>
    </row>
    <row r="133" spans="2:27" s="182" customFormat="1" ht="29.25" customHeight="1">
      <c r="B133" s="178"/>
      <c r="C133" s="179" t="s">
        <v>147</v>
      </c>
      <c r="D133" s="180" t="s">
        <v>148</v>
      </c>
      <c r="E133" s="180" t="s">
        <v>57</v>
      </c>
      <c r="F133" s="341" t="s">
        <v>149</v>
      </c>
      <c r="G133" s="341"/>
      <c r="H133" s="341"/>
      <c r="I133" s="341"/>
      <c r="J133" s="180" t="s">
        <v>150</v>
      </c>
      <c r="K133" s="180" t="s">
        <v>151</v>
      </c>
      <c r="L133" s="342" t="s">
        <v>152</v>
      </c>
      <c r="M133" s="342"/>
      <c r="N133" s="341" t="s">
        <v>122</v>
      </c>
      <c r="O133" s="341"/>
      <c r="P133" s="341"/>
      <c r="Q133" s="343"/>
      <c r="R133" s="181"/>
      <c r="T133" s="183" t="s">
        <v>153</v>
      </c>
      <c r="U133" s="184" t="s">
        <v>39</v>
      </c>
      <c r="V133" s="184" t="s">
        <v>154</v>
      </c>
      <c r="W133" s="184" t="s">
        <v>155</v>
      </c>
      <c r="X133" s="184" t="s">
        <v>156</v>
      </c>
      <c r="Y133" s="184" t="s">
        <v>157</v>
      </c>
      <c r="Z133" s="184" t="s">
        <v>158</v>
      </c>
      <c r="AA133" s="185" t="s">
        <v>159</v>
      </c>
    </row>
    <row r="134" spans="2:63" s="126" customFormat="1" ht="29.25" customHeight="1">
      <c r="B134" s="127"/>
      <c r="C134" s="186" t="s">
        <v>119</v>
      </c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344">
        <f>BK134</f>
        <v>0</v>
      </c>
      <c r="O134" s="345"/>
      <c r="P134" s="345"/>
      <c r="Q134" s="345"/>
      <c r="R134" s="130"/>
      <c r="T134" s="187"/>
      <c r="U134" s="132"/>
      <c r="V134" s="132"/>
      <c r="W134" s="188">
        <f>W135+W137+W139+W141+W144+W147+W149+W152+W154+W157+W162+W167+W183+W187+W191+W199+W202+W206+W210</f>
        <v>0</v>
      </c>
      <c r="X134" s="132"/>
      <c r="Y134" s="188">
        <f>Y135+Y137+Y139+Y141+Y144+Y147+Y149+Y152+Y154+Y157+Y162+Y167+Y183+Y187+Y191+Y199+Y202+Y206+Y210</f>
        <v>0</v>
      </c>
      <c r="Z134" s="132"/>
      <c r="AA134" s="189">
        <f>AA135+AA137+AA139+AA141+AA144+AA147+AA149+AA152+AA154+AA157+AA162+AA167+AA183+AA187+AA191+AA199+AA202+AA206+AA210</f>
        <v>0</v>
      </c>
      <c r="AT134" s="117" t="s">
        <v>74</v>
      </c>
      <c r="AU134" s="117" t="s">
        <v>124</v>
      </c>
      <c r="BK134" s="190">
        <f>BK135+BK137+BK139+BK141+BK144+BK147+BK149+BK152+BK154+BK157+BK162+BK167+BK183+BK187+BK191+BK199+BK202+BK206+BK210</f>
        <v>0</v>
      </c>
    </row>
    <row r="135" spans="2:63" s="195" customFormat="1" ht="37.4" customHeight="1">
      <c r="B135" s="191"/>
      <c r="C135" s="192"/>
      <c r="D135" s="193" t="s">
        <v>1753</v>
      </c>
      <c r="E135" s="193"/>
      <c r="F135" s="193"/>
      <c r="G135" s="193"/>
      <c r="H135" s="193"/>
      <c r="I135" s="193"/>
      <c r="J135" s="193"/>
      <c r="K135" s="193"/>
      <c r="L135" s="193"/>
      <c r="M135" s="193"/>
      <c r="N135" s="327">
        <f>BK135</f>
        <v>0</v>
      </c>
      <c r="O135" s="328"/>
      <c r="P135" s="328"/>
      <c r="Q135" s="328"/>
      <c r="R135" s="194"/>
      <c r="T135" s="196"/>
      <c r="U135" s="192"/>
      <c r="V135" s="192"/>
      <c r="W135" s="197">
        <f>W136</f>
        <v>0</v>
      </c>
      <c r="X135" s="192"/>
      <c r="Y135" s="197">
        <f>Y136</f>
        <v>0</v>
      </c>
      <c r="Z135" s="192"/>
      <c r="AA135" s="198">
        <f>AA136</f>
        <v>0</v>
      </c>
      <c r="AR135" s="199" t="s">
        <v>83</v>
      </c>
      <c r="AT135" s="200" t="s">
        <v>74</v>
      </c>
      <c r="AU135" s="200" t="s">
        <v>75</v>
      </c>
      <c r="AY135" s="199" t="s">
        <v>160</v>
      </c>
      <c r="BK135" s="201">
        <f>BK136</f>
        <v>0</v>
      </c>
    </row>
    <row r="136" spans="2:65" s="126" customFormat="1" ht="20.5" customHeight="1">
      <c r="B136" s="127"/>
      <c r="C136" s="383" t="s">
        <v>1771</v>
      </c>
      <c r="D136" s="383" t="s">
        <v>161</v>
      </c>
      <c r="E136" s="384" t="s">
        <v>1772</v>
      </c>
      <c r="F136" s="385" t="s">
        <v>1773</v>
      </c>
      <c r="G136" s="385"/>
      <c r="H136" s="385"/>
      <c r="I136" s="385"/>
      <c r="J136" s="386" t="s">
        <v>1774</v>
      </c>
      <c r="K136" s="387">
        <v>40</v>
      </c>
      <c r="L136" s="317">
        <v>0</v>
      </c>
      <c r="M136" s="317"/>
      <c r="N136" s="318">
        <f>ROUND(L136*K136,2)</f>
        <v>0</v>
      </c>
      <c r="O136" s="318"/>
      <c r="P136" s="318"/>
      <c r="Q136" s="318"/>
      <c r="R136" s="130"/>
      <c r="T136" s="207" t="s">
        <v>5</v>
      </c>
      <c r="U136" s="208" t="s">
        <v>40</v>
      </c>
      <c r="V136" s="128"/>
      <c r="W136" s="209">
        <f>V136*K136</f>
        <v>0</v>
      </c>
      <c r="X136" s="209">
        <v>0</v>
      </c>
      <c r="Y136" s="209">
        <f>X136*K136</f>
        <v>0</v>
      </c>
      <c r="Z136" s="209">
        <v>0</v>
      </c>
      <c r="AA136" s="210">
        <f>Z136*K136</f>
        <v>0</v>
      </c>
      <c r="AR136" s="117" t="s">
        <v>165</v>
      </c>
      <c r="AT136" s="117" t="s">
        <v>161</v>
      </c>
      <c r="AU136" s="117" t="s">
        <v>83</v>
      </c>
      <c r="AY136" s="117" t="s">
        <v>160</v>
      </c>
      <c r="BE136" s="174">
        <f>IF(U136="základní",N136,0)</f>
        <v>0</v>
      </c>
      <c r="BF136" s="174">
        <f>IF(U136="snížená",N136,0)</f>
        <v>0</v>
      </c>
      <c r="BG136" s="174">
        <f>IF(U136="zákl. přenesená",N136,0)</f>
        <v>0</v>
      </c>
      <c r="BH136" s="174">
        <f>IF(U136="sníž. přenesená",N136,0)</f>
        <v>0</v>
      </c>
      <c r="BI136" s="174">
        <f>IF(U136="nulová",N136,0)</f>
        <v>0</v>
      </c>
      <c r="BJ136" s="117" t="s">
        <v>83</v>
      </c>
      <c r="BK136" s="174">
        <f>ROUND(L136*K136,2)</f>
        <v>0</v>
      </c>
      <c r="BL136" s="117" t="s">
        <v>165</v>
      </c>
      <c r="BM136" s="117" t="s">
        <v>114</v>
      </c>
    </row>
    <row r="137" spans="2:63" s="195" customFormat="1" ht="37.4" customHeight="1">
      <c r="B137" s="191"/>
      <c r="C137" s="417"/>
      <c r="D137" s="419" t="s">
        <v>1754</v>
      </c>
      <c r="E137" s="419"/>
      <c r="F137" s="419"/>
      <c r="G137" s="419"/>
      <c r="H137" s="419"/>
      <c r="I137" s="419"/>
      <c r="J137" s="419"/>
      <c r="K137" s="419"/>
      <c r="L137" s="193"/>
      <c r="M137" s="193"/>
      <c r="N137" s="381">
        <f>BK137</f>
        <v>0</v>
      </c>
      <c r="O137" s="382"/>
      <c r="P137" s="382"/>
      <c r="Q137" s="382"/>
      <c r="R137" s="194"/>
      <c r="T137" s="196"/>
      <c r="U137" s="192"/>
      <c r="V137" s="192"/>
      <c r="W137" s="197">
        <f>W138</f>
        <v>0</v>
      </c>
      <c r="X137" s="192"/>
      <c r="Y137" s="197">
        <f>Y138</f>
        <v>0</v>
      </c>
      <c r="Z137" s="192"/>
      <c r="AA137" s="198">
        <f>AA138</f>
        <v>0</v>
      </c>
      <c r="AR137" s="199" t="s">
        <v>83</v>
      </c>
      <c r="AT137" s="200" t="s">
        <v>74</v>
      </c>
      <c r="AU137" s="200" t="s">
        <v>75</v>
      </c>
      <c r="AY137" s="199" t="s">
        <v>160</v>
      </c>
      <c r="BK137" s="201">
        <f>BK138</f>
        <v>0</v>
      </c>
    </row>
    <row r="138" spans="2:65" s="126" customFormat="1" ht="20.5" customHeight="1">
      <c r="B138" s="127"/>
      <c r="C138" s="383" t="s">
        <v>1771</v>
      </c>
      <c r="D138" s="383" t="s">
        <v>161</v>
      </c>
      <c r="E138" s="384" t="s">
        <v>1775</v>
      </c>
      <c r="F138" s="385" t="s">
        <v>1776</v>
      </c>
      <c r="G138" s="385"/>
      <c r="H138" s="385"/>
      <c r="I138" s="385"/>
      <c r="J138" s="386" t="s">
        <v>1774</v>
      </c>
      <c r="K138" s="387">
        <v>20</v>
      </c>
      <c r="L138" s="317">
        <v>0</v>
      </c>
      <c r="M138" s="317"/>
      <c r="N138" s="318">
        <f>ROUND(L138*K138,2)</f>
        <v>0</v>
      </c>
      <c r="O138" s="318"/>
      <c r="P138" s="318"/>
      <c r="Q138" s="318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</v>
      </c>
      <c r="Y138" s="209">
        <f>X138*K138</f>
        <v>0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83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165</v>
      </c>
    </row>
    <row r="139" spans="2:63" s="195" customFormat="1" ht="37.4" customHeight="1">
      <c r="B139" s="191"/>
      <c r="C139" s="417"/>
      <c r="D139" s="419" t="s">
        <v>1755</v>
      </c>
      <c r="E139" s="419"/>
      <c r="F139" s="419"/>
      <c r="G139" s="419"/>
      <c r="H139" s="419"/>
      <c r="I139" s="419"/>
      <c r="J139" s="419"/>
      <c r="K139" s="419"/>
      <c r="L139" s="193"/>
      <c r="M139" s="193"/>
      <c r="N139" s="381">
        <f>BK139</f>
        <v>0</v>
      </c>
      <c r="O139" s="382"/>
      <c r="P139" s="382"/>
      <c r="Q139" s="382"/>
      <c r="R139" s="194"/>
      <c r="T139" s="196"/>
      <c r="U139" s="192"/>
      <c r="V139" s="192"/>
      <c r="W139" s="197">
        <f>W140</f>
        <v>0</v>
      </c>
      <c r="X139" s="192"/>
      <c r="Y139" s="197">
        <f>Y140</f>
        <v>0</v>
      </c>
      <c r="Z139" s="192"/>
      <c r="AA139" s="198">
        <f>AA140</f>
        <v>0</v>
      </c>
      <c r="AR139" s="199" t="s">
        <v>83</v>
      </c>
      <c r="AT139" s="200" t="s">
        <v>74</v>
      </c>
      <c r="AU139" s="200" t="s">
        <v>75</v>
      </c>
      <c r="AY139" s="199" t="s">
        <v>160</v>
      </c>
      <c r="BK139" s="201">
        <f>BK140</f>
        <v>0</v>
      </c>
    </row>
    <row r="140" spans="2:65" s="126" customFormat="1" ht="28.95" customHeight="1">
      <c r="B140" s="127"/>
      <c r="C140" s="383" t="s">
        <v>1771</v>
      </c>
      <c r="D140" s="383" t="s">
        <v>161</v>
      </c>
      <c r="E140" s="384" t="s">
        <v>1777</v>
      </c>
      <c r="F140" s="385" t="s">
        <v>1778</v>
      </c>
      <c r="G140" s="385"/>
      <c r="H140" s="385"/>
      <c r="I140" s="385"/>
      <c r="J140" s="386" t="s">
        <v>412</v>
      </c>
      <c r="K140" s="387">
        <v>1</v>
      </c>
      <c r="L140" s="317">
        <v>0</v>
      </c>
      <c r="M140" s="317"/>
      <c r="N140" s="318">
        <f>ROUND(L140*K140,2)</f>
        <v>0</v>
      </c>
      <c r="O140" s="318"/>
      <c r="P140" s="318"/>
      <c r="Q140" s="318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0</v>
      </c>
      <c r="Y140" s="209">
        <f>X140*K140</f>
        <v>0</v>
      </c>
      <c r="Z140" s="209">
        <v>0</v>
      </c>
      <c r="AA140" s="210">
        <f>Z140*K140</f>
        <v>0</v>
      </c>
      <c r="AR140" s="117" t="s">
        <v>165</v>
      </c>
      <c r="AT140" s="117" t="s">
        <v>161</v>
      </c>
      <c r="AU140" s="117" t="s">
        <v>83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200</v>
      </c>
    </row>
    <row r="141" spans="2:63" s="195" customFormat="1" ht="37.4" customHeight="1">
      <c r="B141" s="191"/>
      <c r="C141" s="417"/>
      <c r="D141" s="419" t="s">
        <v>1756</v>
      </c>
      <c r="E141" s="419"/>
      <c r="F141" s="419"/>
      <c r="G141" s="419"/>
      <c r="H141" s="419"/>
      <c r="I141" s="419"/>
      <c r="J141" s="419"/>
      <c r="K141" s="419"/>
      <c r="L141" s="193"/>
      <c r="M141" s="193"/>
      <c r="N141" s="381">
        <f>BK141</f>
        <v>0</v>
      </c>
      <c r="O141" s="382"/>
      <c r="P141" s="382"/>
      <c r="Q141" s="382"/>
      <c r="R141" s="194"/>
      <c r="T141" s="196"/>
      <c r="U141" s="192"/>
      <c r="V141" s="192"/>
      <c r="W141" s="197">
        <f>SUM(W142:W143)</f>
        <v>0</v>
      </c>
      <c r="X141" s="192"/>
      <c r="Y141" s="197">
        <f>SUM(Y142:Y143)</f>
        <v>0</v>
      </c>
      <c r="Z141" s="192"/>
      <c r="AA141" s="198">
        <f>SUM(AA142:AA143)</f>
        <v>0</v>
      </c>
      <c r="AR141" s="199" t="s">
        <v>83</v>
      </c>
      <c r="AT141" s="200" t="s">
        <v>74</v>
      </c>
      <c r="AU141" s="200" t="s">
        <v>75</v>
      </c>
      <c r="AY141" s="199" t="s">
        <v>160</v>
      </c>
      <c r="BK141" s="201">
        <f>SUM(BK142:BK143)</f>
        <v>0</v>
      </c>
    </row>
    <row r="142" spans="2:65" s="126" customFormat="1" ht="28.95" customHeight="1">
      <c r="B142" s="127"/>
      <c r="C142" s="383" t="s">
        <v>1771</v>
      </c>
      <c r="D142" s="383" t="s">
        <v>161</v>
      </c>
      <c r="E142" s="384" t="s">
        <v>1779</v>
      </c>
      <c r="F142" s="385" t="s">
        <v>1780</v>
      </c>
      <c r="G142" s="385"/>
      <c r="H142" s="385"/>
      <c r="I142" s="385"/>
      <c r="J142" s="386" t="s">
        <v>178</v>
      </c>
      <c r="K142" s="387">
        <v>265</v>
      </c>
      <c r="L142" s="317">
        <v>0</v>
      </c>
      <c r="M142" s="317"/>
      <c r="N142" s="318">
        <f>ROUND(L142*K142,2)</f>
        <v>0</v>
      </c>
      <c r="O142" s="318"/>
      <c r="P142" s="318"/>
      <c r="Q142" s="318"/>
      <c r="R142" s="130"/>
      <c r="T142" s="207" t="s">
        <v>5</v>
      </c>
      <c r="U142" s="208" t="s">
        <v>40</v>
      </c>
      <c r="V142" s="128"/>
      <c r="W142" s="209">
        <f>V142*K142</f>
        <v>0</v>
      </c>
      <c r="X142" s="209">
        <v>0</v>
      </c>
      <c r="Y142" s="209">
        <f>X142*K142</f>
        <v>0</v>
      </c>
      <c r="Z142" s="209">
        <v>0</v>
      </c>
      <c r="AA142" s="210">
        <f>Z142*K142</f>
        <v>0</v>
      </c>
      <c r="AR142" s="117" t="s">
        <v>165</v>
      </c>
      <c r="AT142" s="117" t="s">
        <v>161</v>
      </c>
      <c r="AU142" s="117" t="s">
        <v>83</v>
      </c>
      <c r="AY142" s="117" t="s">
        <v>160</v>
      </c>
      <c r="BE142" s="174">
        <f>IF(U142="základní",N142,0)</f>
        <v>0</v>
      </c>
      <c r="BF142" s="174">
        <f>IF(U142="snížená",N142,0)</f>
        <v>0</v>
      </c>
      <c r="BG142" s="174">
        <f>IF(U142="zákl. přenesená",N142,0)</f>
        <v>0</v>
      </c>
      <c r="BH142" s="174">
        <f>IF(U142="sníž. přenesená",N142,0)</f>
        <v>0</v>
      </c>
      <c r="BI142" s="174">
        <f>IF(U142="nulová",N142,0)</f>
        <v>0</v>
      </c>
      <c r="BJ142" s="117" t="s">
        <v>83</v>
      </c>
      <c r="BK142" s="174">
        <f>ROUND(L142*K142,2)</f>
        <v>0</v>
      </c>
      <c r="BL142" s="117" t="s">
        <v>165</v>
      </c>
      <c r="BM142" s="117" t="s">
        <v>213</v>
      </c>
    </row>
    <row r="143" spans="2:65" s="126" customFormat="1" ht="20.5" customHeight="1">
      <c r="B143" s="127"/>
      <c r="C143" s="383" t="s">
        <v>75</v>
      </c>
      <c r="D143" s="383" t="s">
        <v>161</v>
      </c>
      <c r="E143" s="384" t="s">
        <v>1781</v>
      </c>
      <c r="F143" s="385" t="s">
        <v>1782</v>
      </c>
      <c r="G143" s="385"/>
      <c r="H143" s="385"/>
      <c r="I143" s="385"/>
      <c r="J143" s="386" t="s">
        <v>178</v>
      </c>
      <c r="K143" s="387">
        <v>265</v>
      </c>
      <c r="L143" s="317">
        <v>0</v>
      </c>
      <c r="M143" s="317"/>
      <c r="N143" s="318">
        <f>ROUND(L143*K143,2)</f>
        <v>0</v>
      </c>
      <c r="O143" s="318"/>
      <c r="P143" s="318"/>
      <c r="Q143" s="318"/>
      <c r="R143" s="130"/>
      <c r="T143" s="207" t="s">
        <v>5</v>
      </c>
      <c r="U143" s="208" t="s">
        <v>40</v>
      </c>
      <c r="V143" s="128"/>
      <c r="W143" s="209">
        <f>V143*K143</f>
        <v>0</v>
      </c>
      <c r="X143" s="209">
        <v>0</v>
      </c>
      <c r="Y143" s="209">
        <f>X143*K143</f>
        <v>0</v>
      </c>
      <c r="Z143" s="209">
        <v>0</v>
      </c>
      <c r="AA143" s="210">
        <f>Z143*K143</f>
        <v>0</v>
      </c>
      <c r="AR143" s="117" t="s">
        <v>165</v>
      </c>
      <c r="AT143" s="117" t="s">
        <v>161</v>
      </c>
      <c r="AU143" s="117" t="s">
        <v>83</v>
      </c>
      <c r="AY143" s="117" t="s">
        <v>160</v>
      </c>
      <c r="BE143" s="174">
        <f>IF(U143="základní",N143,0)</f>
        <v>0</v>
      </c>
      <c r="BF143" s="174">
        <f>IF(U143="snížená",N143,0)</f>
        <v>0</v>
      </c>
      <c r="BG143" s="174">
        <f>IF(U143="zákl. přenesená",N143,0)</f>
        <v>0</v>
      </c>
      <c r="BH143" s="174">
        <f>IF(U143="sníž. přenesená",N143,0)</f>
        <v>0</v>
      </c>
      <c r="BI143" s="174">
        <f>IF(U143="nulová",N143,0)</f>
        <v>0</v>
      </c>
      <c r="BJ143" s="117" t="s">
        <v>83</v>
      </c>
      <c r="BK143" s="174">
        <f>ROUND(L143*K143,2)</f>
        <v>0</v>
      </c>
      <c r="BL143" s="117" t="s">
        <v>165</v>
      </c>
      <c r="BM143" s="117" t="s">
        <v>223</v>
      </c>
    </row>
    <row r="144" spans="2:63" s="195" customFormat="1" ht="37.4" customHeight="1">
      <c r="B144" s="191"/>
      <c r="C144" s="417"/>
      <c r="D144" s="419" t="s">
        <v>1757</v>
      </c>
      <c r="E144" s="419"/>
      <c r="F144" s="419"/>
      <c r="G144" s="419"/>
      <c r="H144" s="419"/>
      <c r="I144" s="419"/>
      <c r="J144" s="419"/>
      <c r="K144" s="419"/>
      <c r="L144" s="193"/>
      <c r="M144" s="193"/>
      <c r="N144" s="381">
        <f>BK144</f>
        <v>0</v>
      </c>
      <c r="O144" s="382"/>
      <c r="P144" s="382"/>
      <c r="Q144" s="382"/>
      <c r="R144" s="194"/>
      <c r="T144" s="196"/>
      <c r="U144" s="192"/>
      <c r="V144" s="192"/>
      <c r="W144" s="197">
        <f>SUM(W145:W146)</f>
        <v>0</v>
      </c>
      <c r="X144" s="192"/>
      <c r="Y144" s="197">
        <f>SUM(Y145:Y146)</f>
        <v>0</v>
      </c>
      <c r="Z144" s="192"/>
      <c r="AA144" s="198">
        <f>SUM(AA145:AA146)</f>
        <v>0</v>
      </c>
      <c r="AR144" s="199" t="s">
        <v>83</v>
      </c>
      <c r="AT144" s="200" t="s">
        <v>74</v>
      </c>
      <c r="AU144" s="200" t="s">
        <v>75</v>
      </c>
      <c r="AY144" s="199" t="s">
        <v>160</v>
      </c>
      <c r="BK144" s="201">
        <f>SUM(BK145:BK146)</f>
        <v>0</v>
      </c>
    </row>
    <row r="145" spans="2:65" s="126" customFormat="1" ht="28.95" customHeight="1">
      <c r="B145" s="127"/>
      <c r="C145" s="383" t="s">
        <v>1771</v>
      </c>
      <c r="D145" s="383" t="s">
        <v>161</v>
      </c>
      <c r="E145" s="384" t="s">
        <v>1783</v>
      </c>
      <c r="F145" s="385" t="s">
        <v>1784</v>
      </c>
      <c r="G145" s="385"/>
      <c r="H145" s="385"/>
      <c r="I145" s="385"/>
      <c r="J145" s="386" t="s">
        <v>178</v>
      </c>
      <c r="K145" s="387">
        <v>20</v>
      </c>
      <c r="L145" s="317">
        <v>0</v>
      </c>
      <c r="M145" s="317"/>
      <c r="N145" s="318">
        <f>ROUND(L145*K145,2)</f>
        <v>0</v>
      </c>
      <c r="O145" s="318"/>
      <c r="P145" s="318"/>
      <c r="Q145" s="318"/>
      <c r="R145" s="130"/>
      <c r="T145" s="207" t="s">
        <v>5</v>
      </c>
      <c r="U145" s="208" t="s">
        <v>40</v>
      </c>
      <c r="V145" s="128"/>
      <c r="W145" s="209">
        <f>V145*K145</f>
        <v>0</v>
      </c>
      <c r="X145" s="209">
        <v>0</v>
      </c>
      <c r="Y145" s="209">
        <f>X145*K145</f>
        <v>0</v>
      </c>
      <c r="Z145" s="209">
        <v>0</v>
      </c>
      <c r="AA145" s="210">
        <f>Z145*K145</f>
        <v>0</v>
      </c>
      <c r="AR145" s="117" t="s">
        <v>165</v>
      </c>
      <c r="AT145" s="117" t="s">
        <v>161</v>
      </c>
      <c r="AU145" s="117" t="s">
        <v>83</v>
      </c>
      <c r="AY145" s="117" t="s">
        <v>160</v>
      </c>
      <c r="BE145" s="174">
        <f>IF(U145="základní",N145,0)</f>
        <v>0</v>
      </c>
      <c r="BF145" s="174">
        <f>IF(U145="snížená",N145,0)</f>
        <v>0</v>
      </c>
      <c r="BG145" s="174">
        <f>IF(U145="zákl. přenesená",N145,0)</f>
        <v>0</v>
      </c>
      <c r="BH145" s="174">
        <f>IF(U145="sníž. přenesená",N145,0)</f>
        <v>0</v>
      </c>
      <c r="BI145" s="174">
        <f>IF(U145="nulová",N145,0)</f>
        <v>0</v>
      </c>
      <c r="BJ145" s="117" t="s">
        <v>83</v>
      </c>
      <c r="BK145" s="174">
        <f>ROUND(L145*K145,2)</f>
        <v>0</v>
      </c>
      <c r="BL145" s="117" t="s">
        <v>165</v>
      </c>
      <c r="BM145" s="117" t="s">
        <v>236</v>
      </c>
    </row>
    <row r="146" spans="2:65" s="126" customFormat="1" ht="28.95" customHeight="1">
      <c r="B146" s="127"/>
      <c r="C146" s="383" t="s">
        <v>75</v>
      </c>
      <c r="D146" s="383" t="s">
        <v>161</v>
      </c>
      <c r="E146" s="384" t="s">
        <v>1785</v>
      </c>
      <c r="F146" s="385" t="s">
        <v>1786</v>
      </c>
      <c r="G146" s="385"/>
      <c r="H146" s="385"/>
      <c r="I146" s="385"/>
      <c r="J146" s="386" t="s">
        <v>178</v>
      </c>
      <c r="K146" s="387">
        <v>20</v>
      </c>
      <c r="L146" s="317">
        <v>0</v>
      </c>
      <c r="M146" s="317"/>
      <c r="N146" s="318">
        <f>ROUND(L146*K146,2)</f>
        <v>0</v>
      </c>
      <c r="O146" s="318"/>
      <c r="P146" s="318"/>
      <c r="Q146" s="318"/>
      <c r="R146" s="130"/>
      <c r="T146" s="207" t="s">
        <v>5</v>
      </c>
      <c r="U146" s="208" t="s">
        <v>40</v>
      </c>
      <c r="V146" s="128"/>
      <c r="W146" s="209">
        <f>V146*K146</f>
        <v>0</v>
      </c>
      <c r="X146" s="209">
        <v>0</v>
      </c>
      <c r="Y146" s="209">
        <f>X146*K146</f>
        <v>0</v>
      </c>
      <c r="Z146" s="209">
        <v>0</v>
      </c>
      <c r="AA146" s="210">
        <f>Z146*K146</f>
        <v>0</v>
      </c>
      <c r="AR146" s="117" t="s">
        <v>165</v>
      </c>
      <c r="AT146" s="117" t="s">
        <v>161</v>
      </c>
      <c r="AU146" s="117" t="s">
        <v>83</v>
      </c>
      <c r="AY146" s="117" t="s">
        <v>160</v>
      </c>
      <c r="BE146" s="174">
        <f>IF(U146="základní",N146,0)</f>
        <v>0</v>
      </c>
      <c r="BF146" s="174">
        <f>IF(U146="snížená",N146,0)</f>
        <v>0</v>
      </c>
      <c r="BG146" s="174">
        <f>IF(U146="zákl. přenesená",N146,0)</f>
        <v>0</v>
      </c>
      <c r="BH146" s="174">
        <f>IF(U146="sníž. přenesená",N146,0)</f>
        <v>0</v>
      </c>
      <c r="BI146" s="174">
        <f>IF(U146="nulová",N146,0)</f>
        <v>0</v>
      </c>
      <c r="BJ146" s="117" t="s">
        <v>83</v>
      </c>
      <c r="BK146" s="174">
        <f>ROUND(L146*K146,2)</f>
        <v>0</v>
      </c>
      <c r="BL146" s="117" t="s">
        <v>165</v>
      </c>
      <c r="BM146" s="117" t="s">
        <v>249</v>
      </c>
    </row>
    <row r="147" spans="2:63" s="195" customFormat="1" ht="37.4" customHeight="1">
      <c r="B147" s="191"/>
      <c r="C147" s="417"/>
      <c r="D147" s="419" t="s">
        <v>1758</v>
      </c>
      <c r="E147" s="419"/>
      <c r="F147" s="419"/>
      <c r="G147" s="419"/>
      <c r="H147" s="419"/>
      <c r="I147" s="419"/>
      <c r="J147" s="419"/>
      <c r="K147" s="419"/>
      <c r="L147" s="193"/>
      <c r="M147" s="193"/>
      <c r="N147" s="381">
        <f>BK147</f>
        <v>0</v>
      </c>
      <c r="O147" s="382"/>
      <c r="P147" s="382"/>
      <c r="Q147" s="382"/>
      <c r="R147" s="194"/>
      <c r="T147" s="196"/>
      <c r="U147" s="192"/>
      <c r="V147" s="192"/>
      <c r="W147" s="197">
        <f>W148</f>
        <v>0</v>
      </c>
      <c r="X147" s="192"/>
      <c r="Y147" s="197">
        <f>Y148</f>
        <v>0</v>
      </c>
      <c r="Z147" s="192"/>
      <c r="AA147" s="198">
        <f>AA148</f>
        <v>0</v>
      </c>
      <c r="AR147" s="199" t="s">
        <v>83</v>
      </c>
      <c r="AT147" s="200" t="s">
        <v>74</v>
      </c>
      <c r="AU147" s="200" t="s">
        <v>75</v>
      </c>
      <c r="AY147" s="199" t="s">
        <v>160</v>
      </c>
      <c r="BK147" s="201">
        <f>BK148</f>
        <v>0</v>
      </c>
    </row>
    <row r="148" spans="2:65" s="126" customFormat="1" ht="28.95" customHeight="1">
      <c r="B148" s="127"/>
      <c r="C148" s="383" t="s">
        <v>75</v>
      </c>
      <c r="D148" s="383" t="s">
        <v>161</v>
      </c>
      <c r="E148" s="384" t="s">
        <v>1787</v>
      </c>
      <c r="F148" s="385" t="s">
        <v>1788</v>
      </c>
      <c r="G148" s="385"/>
      <c r="H148" s="385"/>
      <c r="I148" s="385"/>
      <c r="J148" s="386" t="s">
        <v>278</v>
      </c>
      <c r="K148" s="387">
        <v>2</v>
      </c>
      <c r="L148" s="317">
        <v>0</v>
      </c>
      <c r="M148" s="317"/>
      <c r="N148" s="318">
        <f>ROUND(L148*K148,2)</f>
        <v>0</v>
      </c>
      <c r="O148" s="318"/>
      <c r="P148" s="318"/>
      <c r="Q148" s="318"/>
      <c r="R148" s="130"/>
      <c r="T148" s="207" t="s">
        <v>5</v>
      </c>
      <c r="U148" s="208" t="s">
        <v>40</v>
      </c>
      <c r="V148" s="128"/>
      <c r="W148" s="209">
        <f>V148*K148</f>
        <v>0</v>
      </c>
      <c r="X148" s="209">
        <v>0</v>
      </c>
      <c r="Y148" s="209">
        <f>X148*K148</f>
        <v>0</v>
      </c>
      <c r="Z148" s="209">
        <v>0</v>
      </c>
      <c r="AA148" s="210">
        <f>Z148*K148</f>
        <v>0</v>
      </c>
      <c r="AR148" s="117" t="s">
        <v>165</v>
      </c>
      <c r="AT148" s="117" t="s">
        <v>161</v>
      </c>
      <c r="AU148" s="117" t="s">
        <v>83</v>
      </c>
      <c r="AY148" s="117" t="s">
        <v>160</v>
      </c>
      <c r="BE148" s="174">
        <f>IF(U148="základní",N148,0)</f>
        <v>0</v>
      </c>
      <c r="BF148" s="174">
        <f>IF(U148="snížená",N148,0)</f>
        <v>0</v>
      </c>
      <c r="BG148" s="174">
        <f>IF(U148="zákl. přenesená",N148,0)</f>
        <v>0</v>
      </c>
      <c r="BH148" s="174">
        <f>IF(U148="sníž. přenesená",N148,0)</f>
        <v>0</v>
      </c>
      <c r="BI148" s="174">
        <f>IF(U148="nulová",N148,0)</f>
        <v>0</v>
      </c>
      <c r="BJ148" s="117" t="s">
        <v>83</v>
      </c>
      <c r="BK148" s="174">
        <f>ROUND(L148*K148,2)</f>
        <v>0</v>
      </c>
      <c r="BL148" s="117" t="s">
        <v>165</v>
      </c>
      <c r="BM148" s="117" t="s">
        <v>259</v>
      </c>
    </row>
    <row r="149" spans="2:63" s="195" customFormat="1" ht="37.4" customHeight="1">
      <c r="B149" s="191"/>
      <c r="C149" s="417"/>
      <c r="D149" s="419" t="s">
        <v>1759</v>
      </c>
      <c r="E149" s="419"/>
      <c r="F149" s="419"/>
      <c r="G149" s="419"/>
      <c r="H149" s="419"/>
      <c r="I149" s="419"/>
      <c r="J149" s="419"/>
      <c r="K149" s="419"/>
      <c r="L149" s="193"/>
      <c r="M149" s="193"/>
      <c r="N149" s="381">
        <f>BK149</f>
        <v>0</v>
      </c>
      <c r="O149" s="382"/>
      <c r="P149" s="382"/>
      <c r="Q149" s="382"/>
      <c r="R149" s="194"/>
      <c r="T149" s="196"/>
      <c r="U149" s="192"/>
      <c r="V149" s="192"/>
      <c r="W149" s="197">
        <f>SUM(W150:W151)</f>
        <v>0</v>
      </c>
      <c r="X149" s="192"/>
      <c r="Y149" s="197">
        <f>SUM(Y150:Y151)</f>
        <v>0</v>
      </c>
      <c r="Z149" s="192"/>
      <c r="AA149" s="198">
        <f>SUM(AA150:AA151)</f>
        <v>0</v>
      </c>
      <c r="AR149" s="199" t="s">
        <v>83</v>
      </c>
      <c r="AT149" s="200" t="s">
        <v>74</v>
      </c>
      <c r="AU149" s="200" t="s">
        <v>75</v>
      </c>
      <c r="AY149" s="199" t="s">
        <v>160</v>
      </c>
      <c r="BK149" s="201">
        <f>SUM(BK150:BK151)</f>
        <v>0</v>
      </c>
    </row>
    <row r="150" spans="2:65" s="126" customFormat="1" ht="28.95" customHeight="1">
      <c r="B150" s="127"/>
      <c r="C150" s="383" t="s">
        <v>1771</v>
      </c>
      <c r="D150" s="383" t="s">
        <v>161</v>
      </c>
      <c r="E150" s="384" t="s">
        <v>1789</v>
      </c>
      <c r="F150" s="385" t="s">
        <v>1790</v>
      </c>
      <c r="G150" s="385"/>
      <c r="H150" s="385"/>
      <c r="I150" s="385"/>
      <c r="J150" s="386" t="s">
        <v>412</v>
      </c>
      <c r="K150" s="387">
        <v>25</v>
      </c>
      <c r="L150" s="317">
        <v>0</v>
      </c>
      <c r="M150" s="317"/>
      <c r="N150" s="318">
        <f>ROUND(L150*K150,2)</f>
        <v>0</v>
      </c>
      <c r="O150" s="318"/>
      <c r="P150" s="318"/>
      <c r="Q150" s="318"/>
      <c r="R150" s="130"/>
      <c r="T150" s="207" t="s">
        <v>5</v>
      </c>
      <c r="U150" s="208" t="s">
        <v>40</v>
      </c>
      <c r="V150" s="128"/>
      <c r="W150" s="209">
        <f>V150*K150</f>
        <v>0</v>
      </c>
      <c r="X150" s="209">
        <v>0</v>
      </c>
      <c r="Y150" s="209">
        <f>X150*K150</f>
        <v>0</v>
      </c>
      <c r="Z150" s="209">
        <v>0</v>
      </c>
      <c r="AA150" s="210">
        <f>Z150*K150</f>
        <v>0</v>
      </c>
      <c r="AR150" s="117" t="s">
        <v>165</v>
      </c>
      <c r="AT150" s="117" t="s">
        <v>161</v>
      </c>
      <c r="AU150" s="117" t="s">
        <v>83</v>
      </c>
      <c r="AY150" s="117" t="s">
        <v>160</v>
      </c>
      <c r="BE150" s="174">
        <f>IF(U150="základní",N150,0)</f>
        <v>0</v>
      </c>
      <c r="BF150" s="174">
        <f>IF(U150="snížená",N150,0)</f>
        <v>0</v>
      </c>
      <c r="BG150" s="174">
        <f>IF(U150="zákl. přenesená",N150,0)</f>
        <v>0</v>
      </c>
      <c r="BH150" s="174">
        <f>IF(U150="sníž. přenesená",N150,0)</f>
        <v>0</v>
      </c>
      <c r="BI150" s="174">
        <f>IF(U150="nulová",N150,0)</f>
        <v>0</v>
      </c>
      <c r="BJ150" s="117" t="s">
        <v>83</v>
      </c>
      <c r="BK150" s="174">
        <f>ROUND(L150*K150,2)</f>
        <v>0</v>
      </c>
      <c r="BL150" s="117" t="s">
        <v>165</v>
      </c>
      <c r="BM150" s="117" t="s">
        <v>270</v>
      </c>
    </row>
    <row r="151" spans="2:65" s="126" customFormat="1" ht="28.95" customHeight="1">
      <c r="B151" s="127"/>
      <c r="C151" s="383" t="s">
        <v>75</v>
      </c>
      <c r="D151" s="383" t="s">
        <v>161</v>
      </c>
      <c r="E151" s="384" t="s">
        <v>1791</v>
      </c>
      <c r="F151" s="385" t="s">
        <v>1792</v>
      </c>
      <c r="G151" s="385"/>
      <c r="H151" s="385"/>
      <c r="I151" s="385"/>
      <c r="J151" s="386" t="s">
        <v>412</v>
      </c>
      <c r="K151" s="387">
        <v>25</v>
      </c>
      <c r="L151" s="317">
        <v>0</v>
      </c>
      <c r="M151" s="317"/>
      <c r="N151" s="318">
        <f>ROUND(L151*K151,2)</f>
        <v>0</v>
      </c>
      <c r="O151" s="318"/>
      <c r="P151" s="318"/>
      <c r="Q151" s="318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83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280</v>
      </c>
    </row>
    <row r="152" spans="2:63" s="195" customFormat="1" ht="37.4" customHeight="1">
      <c r="B152" s="191"/>
      <c r="C152" s="417"/>
      <c r="D152" s="419" t="s">
        <v>1760</v>
      </c>
      <c r="E152" s="419"/>
      <c r="F152" s="419"/>
      <c r="G152" s="419"/>
      <c r="H152" s="419"/>
      <c r="I152" s="419"/>
      <c r="J152" s="419"/>
      <c r="K152" s="419"/>
      <c r="L152" s="193"/>
      <c r="M152" s="193"/>
      <c r="N152" s="381">
        <f>BK152</f>
        <v>0</v>
      </c>
      <c r="O152" s="382"/>
      <c r="P152" s="382"/>
      <c r="Q152" s="382"/>
      <c r="R152" s="194"/>
      <c r="T152" s="196"/>
      <c r="U152" s="192"/>
      <c r="V152" s="192"/>
      <c r="W152" s="197">
        <f>W153</f>
        <v>0</v>
      </c>
      <c r="X152" s="192"/>
      <c r="Y152" s="197">
        <f>Y153</f>
        <v>0</v>
      </c>
      <c r="Z152" s="192"/>
      <c r="AA152" s="198">
        <f>AA153</f>
        <v>0</v>
      </c>
      <c r="AR152" s="199" t="s">
        <v>83</v>
      </c>
      <c r="AT152" s="200" t="s">
        <v>74</v>
      </c>
      <c r="AU152" s="200" t="s">
        <v>75</v>
      </c>
      <c r="AY152" s="199" t="s">
        <v>160</v>
      </c>
      <c r="BK152" s="201">
        <f>BK153</f>
        <v>0</v>
      </c>
    </row>
    <row r="153" spans="2:65" s="126" customFormat="1" ht="20.5" customHeight="1">
      <c r="B153" s="127"/>
      <c r="C153" s="383" t="s">
        <v>1771</v>
      </c>
      <c r="D153" s="383" t="s">
        <v>161</v>
      </c>
      <c r="E153" s="384" t="s">
        <v>1793</v>
      </c>
      <c r="F153" s="385" t="s">
        <v>1794</v>
      </c>
      <c r="G153" s="385"/>
      <c r="H153" s="385"/>
      <c r="I153" s="385"/>
      <c r="J153" s="386" t="s">
        <v>363</v>
      </c>
      <c r="K153" s="387">
        <v>72</v>
      </c>
      <c r="L153" s="317">
        <v>0</v>
      </c>
      <c r="M153" s="317"/>
      <c r="N153" s="318">
        <f>ROUND(L153*K153,2)</f>
        <v>0</v>
      </c>
      <c r="O153" s="318"/>
      <c r="P153" s="318"/>
      <c r="Q153" s="318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83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289</v>
      </c>
    </row>
    <row r="154" spans="2:63" s="195" customFormat="1" ht="37.4" customHeight="1">
      <c r="B154" s="191"/>
      <c r="C154" s="417"/>
      <c r="D154" s="419" t="s">
        <v>1761</v>
      </c>
      <c r="E154" s="419"/>
      <c r="F154" s="419"/>
      <c r="G154" s="419"/>
      <c r="H154" s="419"/>
      <c r="I154" s="419"/>
      <c r="J154" s="419"/>
      <c r="K154" s="419"/>
      <c r="L154" s="193"/>
      <c r="M154" s="193"/>
      <c r="N154" s="381">
        <f>BK154</f>
        <v>0</v>
      </c>
      <c r="O154" s="382"/>
      <c r="P154" s="382"/>
      <c r="Q154" s="382"/>
      <c r="R154" s="194"/>
      <c r="T154" s="196"/>
      <c r="U154" s="192"/>
      <c r="V154" s="192"/>
      <c r="W154" s="197">
        <f>SUM(W155:W156)</f>
        <v>0</v>
      </c>
      <c r="X154" s="192"/>
      <c r="Y154" s="197">
        <f>SUM(Y155:Y156)</f>
        <v>0</v>
      </c>
      <c r="Z154" s="192"/>
      <c r="AA154" s="198">
        <f>SUM(AA155:AA156)</f>
        <v>0</v>
      </c>
      <c r="AR154" s="199" t="s">
        <v>83</v>
      </c>
      <c r="AT154" s="200" t="s">
        <v>74</v>
      </c>
      <c r="AU154" s="200" t="s">
        <v>75</v>
      </c>
      <c r="AY154" s="199" t="s">
        <v>160</v>
      </c>
      <c r="BK154" s="201">
        <f>SUM(BK155:BK156)</f>
        <v>0</v>
      </c>
    </row>
    <row r="155" spans="2:65" s="126" customFormat="1" ht="20.5" customHeight="1">
      <c r="B155" s="127"/>
      <c r="C155" s="383" t="s">
        <v>1771</v>
      </c>
      <c r="D155" s="383" t="s">
        <v>161</v>
      </c>
      <c r="E155" s="384" t="s">
        <v>1795</v>
      </c>
      <c r="F155" s="385" t="s">
        <v>1796</v>
      </c>
      <c r="G155" s="385"/>
      <c r="H155" s="385"/>
      <c r="I155" s="385"/>
      <c r="J155" s="386" t="s">
        <v>178</v>
      </c>
      <c r="K155" s="387">
        <v>320</v>
      </c>
      <c r="L155" s="317">
        <v>0</v>
      </c>
      <c r="M155" s="317"/>
      <c r="N155" s="318">
        <f>ROUND(L155*K155,2)</f>
        <v>0</v>
      </c>
      <c r="O155" s="318"/>
      <c r="P155" s="318"/>
      <c r="Q155" s="318"/>
      <c r="R155" s="130"/>
      <c r="T155" s="207" t="s">
        <v>5</v>
      </c>
      <c r="U155" s="208" t="s">
        <v>40</v>
      </c>
      <c r="V155" s="128"/>
      <c r="W155" s="209">
        <f>V155*K155</f>
        <v>0</v>
      </c>
      <c r="X155" s="209">
        <v>0</v>
      </c>
      <c r="Y155" s="209">
        <f>X155*K155</f>
        <v>0</v>
      </c>
      <c r="Z155" s="209">
        <v>0</v>
      </c>
      <c r="AA155" s="210">
        <f>Z155*K155</f>
        <v>0</v>
      </c>
      <c r="AR155" s="117" t="s">
        <v>165</v>
      </c>
      <c r="AT155" s="117" t="s">
        <v>161</v>
      </c>
      <c r="AU155" s="117" t="s">
        <v>83</v>
      </c>
      <c r="AY155" s="117" t="s">
        <v>160</v>
      </c>
      <c r="BE155" s="174">
        <f>IF(U155="základní",N155,0)</f>
        <v>0</v>
      </c>
      <c r="BF155" s="174">
        <f>IF(U155="snížená",N155,0)</f>
        <v>0</v>
      </c>
      <c r="BG155" s="174">
        <f>IF(U155="zákl. přenesená",N155,0)</f>
        <v>0</v>
      </c>
      <c r="BH155" s="174">
        <f>IF(U155="sníž. přenesená",N155,0)</f>
        <v>0</v>
      </c>
      <c r="BI155" s="174">
        <f>IF(U155="nulová",N155,0)</f>
        <v>0</v>
      </c>
      <c r="BJ155" s="117" t="s">
        <v>83</v>
      </c>
      <c r="BK155" s="174">
        <f>ROUND(L155*K155,2)</f>
        <v>0</v>
      </c>
      <c r="BL155" s="117" t="s">
        <v>165</v>
      </c>
      <c r="BM155" s="117" t="s">
        <v>306</v>
      </c>
    </row>
    <row r="156" spans="2:65" s="126" customFormat="1" ht="20.5" customHeight="1">
      <c r="B156" s="127"/>
      <c r="C156" s="383" t="s">
        <v>75</v>
      </c>
      <c r="D156" s="383" t="s">
        <v>161</v>
      </c>
      <c r="E156" s="384" t="s">
        <v>1797</v>
      </c>
      <c r="F156" s="385" t="s">
        <v>1798</v>
      </c>
      <c r="G156" s="385"/>
      <c r="H156" s="385"/>
      <c r="I156" s="385"/>
      <c r="J156" s="386" t="s">
        <v>178</v>
      </c>
      <c r="K156" s="387">
        <v>320</v>
      </c>
      <c r="L156" s="317">
        <v>0</v>
      </c>
      <c r="M156" s="317"/>
      <c r="N156" s="318">
        <f>ROUND(L156*K156,2)</f>
        <v>0</v>
      </c>
      <c r="O156" s="318"/>
      <c r="P156" s="318"/>
      <c r="Q156" s="318"/>
      <c r="R156" s="130"/>
      <c r="T156" s="207" t="s">
        <v>5</v>
      </c>
      <c r="U156" s="208" t="s">
        <v>40</v>
      </c>
      <c r="V156" s="128"/>
      <c r="W156" s="209">
        <f>V156*K156</f>
        <v>0</v>
      </c>
      <c r="X156" s="209">
        <v>0</v>
      </c>
      <c r="Y156" s="209">
        <f>X156*K156</f>
        <v>0</v>
      </c>
      <c r="Z156" s="209">
        <v>0</v>
      </c>
      <c r="AA156" s="210">
        <f>Z156*K156</f>
        <v>0</v>
      </c>
      <c r="AR156" s="117" t="s">
        <v>165</v>
      </c>
      <c r="AT156" s="117" t="s">
        <v>161</v>
      </c>
      <c r="AU156" s="117" t="s">
        <v>83</v>
      </c>
      <c r="AY156" s="117" t="s">
        <v>160</v>
      </c>
      <c r="BE156" s="174">
        <f>IF(U156="základní",N156,0)</f>
        <v>0</v>
      </c>
      <c r="BF156" s="174">
        <f>IF(U156="snížená",N156,0)</f>
        <v>0</v>
      </c>
      <c r="BG156" s="174">
        <f>IF(U156="zákl. přenesená",N156,0)</f>
        <v>0</v>
      </c>
      <c r="BH156" s="174">
        <f>IF(U156="sníž. přenesená",N156,0)</f>
        <v>0</v>
      </c>
      <c r="BI156" s="174">
        <f>IF(U156="nulová",N156,0)</f>
        <v>0</v>
      </c>
      <c r="BJ156" s="117" t="s">
        <v>83</v>
      </c>
      <c r="BK156" s="174">
        <f>ROUND(L156*K156,2)</f>
        <v>0</v>
      </c>
      <c r="BL156" s="117" t="s">
        <v>165</v>
      </c>
      <c r="BM156" s="117" t="s">
        <v>317</v>
      </c>
    </row>
    <row r="157" spans="2:63" s="195" customFormat="1" ht="37.4" customHeight="1">
      <c r="B157" s="191"/>
      <c r="C157" s="417"/>
      <c r="D157" s="419" t="s">
        <v>1762</v>
      </c>
      <c r="E157" s="419"/>
      <c r="F157" s="419"/>
      <c r="G157" s="419"/>
      <c r="H157" s="419"/>
      <c r="I157" s="419"/>
      <c r="J157" s="419"/>
      <c r="K157" s="419"/>
      <c r="L157" s="193"/>
      <c r="M157" s="193"/>
      <c r="N157" s="381">
        <f>BK157</f>
        <v>0</v>
      </c>
      <c r="O157" s="382"/>
      <c r="P157" s="382"/>
      <c r="Q157" s="382"/>
      <c r="R157" s="194"/>
      <c r="T157" s="196"/>
      <c r="U157" s="192"/>
      <c r="V157" s="192"/>
      <c r="W157" s="197">
        <f>SUM(W158:W161)</f>
        <v>0</v>
      </c>
      <c r="X157" s="192"/>
      <c r="Y157" s="197">
        <f>SUM(Y158:Y161)</f>
        <v>0</v>
      </c>
      <c r="Z157" s="192"/>
      <c r="AA157" s="198">
        <f>SUM(AA158:AA161)</f>
        <v>0</v>
      </c>
      <c r="AR157" s="199" t="s">
        <v>83</v>
      </c>
      <c r="AT157" s="200" t="s">
        <v>74</v>
      </c>
      <c r="AU157" s="200" t="s">
        <v>75</v>
      </c>
      <c r="AY157" s="199" t="s">
        <v>160</v>
      </c>
      <c r="BK157" s="201">
        <f>SUM(BK158:BK161)</f>
        <v>0</v>
      </c>
    </row>
    <row r="158" spans="2:65" s="126" customFormat="1" ht="28.95" customHeight="1">
      <c r="B158" s="127"/>
      <c r="C158" s="383" t="s">
        <v>1771</v>
      </c>
      <c r="D158" s="383" t="s">
        <v>161</v>
      </c>
      <c r="E158" s="384" t="s">
        <v>1799</v>
      </c>
      <c r="F158" s="385" t="s">
        <v>1800</v>
      </c>
      <c r="G158" s="385"/>
      <c r="H158" s="385"/>
      <c r="I158" s="385"/>
      <c r="J158" s="386" t="s">
        <v>412</v>
      </c>
      <c r="K158" s="387">
        <v>1</v>
      </c>
      <c r="L158" s="317">
        <v>0</v>
      </c>
      <c r="M158" s="317"/>
      <c r="N158" s="318">
        <f>ROUND(L158*K158,2)</f>
        <v>0</v>
      </c>
      <c r="O158" s="318"/>
      <c r="P158" s="318"/>
      <c r="Q158" s="318"/>
      <c r="R158" s="130"/>
      <c r="T158" s="207" t="s">
        <v>5</v>
      </c>
      <c r="U158" s="208" t="s">
        <v>40</v>
      </c>
      <c r="V158" s="128"/>
      <c r="W158" s="209">
        <f>V158*K158</f>
        <v>0</v>
      </c>
      <c r="X158" s="209">
        <v>0</v>
      </c>
      <c r="Y158" s="209">
        <f>X158*K158</f>
        <v>0</v>
      </c>
      <c r="Z158" s="209">
        <v>0</v>
      </c>
      <c r="AA158" s="210">
        <f>Z158*K158</f>
        <v>0</v>
      </c>
      <c r="AR158" s="117" t="s">
        <v>165</v>
      </c>
      <c r="AT158" s="117" t="s">
        <v>161</v>
      </c>
      <c r="AU158" s="117" t="s">
        <v>83</v>
      </c>
      <c r="AY158" s="117" t="s">
        <v>160</v>
      </c>
      <c r="BE158" s="174">
        <f>IF(U158="základní",N158,0)</f>
        <v>0</v>
      </c>
      <c r="BF158" s="174">
        <f>IF(U158="snížená",N158,0)</f>
        <v>0</v>
      </c>
      <c r="BG158" s="174">
        <f>IF(U158="zákl. přenesená",N158,0)</f>
        <v>0</v>
      </c>
      <c r="BH158" s="174">
        <f>IF(U158="sníž. přenesená",N158,0)</f>
        <v>0</v>
      </c>
      <c r="BI158" s="174">
        <f>IF(U158="nulová",N158,0)</f>
        <v>0</v>
      </c>
      <c r="BJ158" s="117" t="s">
        <v>83</v>
      </c>
      <c r="BK158" s="174">
        <f>ROUND(L158*K158,2)</f>
        <v>0</v>
      </c>
      <c r="BL158" s="117" t="s">
        <v>165</v>
      </c>
      <c r="BM158" s="117" t="s">
        <v>327</v>
      </c>
    </row>
    <row r="159" spans="2:65" s="126" customFormat="1" ht="28.95" customHeight="1">
      <c r="B159" s="127"/>
      <c r="C159" s="383" t="s">
        <v>1771</v>
      </c>
      <c r="D159" s="383" t="s">
        <v>161</v>
      </c>
      <c r="E159" s="384" t="s">
        <v>1801</v>
      </c>
      <c r="F159" s="385" t="s">
        <v>1802</v>
      </c>
      <c r="G159" s="385"/>
      <c r="H159" s="385"/>
      <c r="I159" s="385"/>
      <c r="J159" s="386" t="s">
        <v>412</v>
      </c>
      <c r="K159" s="387">
        <v>1</v>
      </c>
      <c r="L159" s="317">
        <v>0</v>
      </c>
      <c r="M159" s="317"/>
      <c r="N159" s="318">
        <f>ROUND(L159*K159,2)</f>
        <v>0</v>
      </c>
      <c r="O159" s="318"/>
      <c r="P159" s="318"/>
      <c r="Q159" s="318"/>
      <c r="R159" s="130"/>
      <c r="T159" s="207" t="s">
        <v>5</v>
      </c>
      <c r="U159" s="208" t="s">
        <v>40</v>
      </c>
      <c r="V159" s="128"/>
      <c r="W159" s="209">
        <f>V159*K159</f>
        <v>0</v>
      </c>
      <c r="X159" s="209">
        <v>0</v>
      </c>
      <c r="Y159" s="209">
        <f>X159*K159</f>
        <v>0</v>
      </c>
      <c r="Z159" s="209">
        <v>0</v>
      </c>
      <c r="AA159" s="210">
        <f>Z159*K159</f>
        <v>0</v>
      </c>
      <c r="AR159" s="117" t="s">
        <v>165</v>
      </c>
      <c r="AT159" s="117" t="s">
        <v>161</v>
      </c>
      <c r="AU159" s="117" t="s">
        <v>83</v>
      </c>
      <c r="AY159" s="117" t="s">
        <v>160</v>
      </c>
      <c r="BE159" s="174">
        <f>IF(U159="základní",N159,0)</f>
        <v>0</v>
      </c>
      <c r="BF159" s="174">
        <f>IF(U159="snížená",N159,0)</f>
        <v>0</v>
      </c>
      <c r="BG159" s="174">
        <f>IF(U159="zákl. přenesená",N159,0)</f>
        <v>0</v>
      </c>
      <c r="BH159" s="174">
        <f>IF(U159="sníž. přenesená",N159,0)</f>
        <v>0</v>
      </c>
      <c r="BI159" s="174">
        <f>IF(U159="nulová",N159,0)</f>
        <v>0</v>
      </c>
      <c r="BJ159" s="117" t="s">
        <v>83</v>
      </c>
      <c r="BK159" s="174">
        <f>ROUND(L159*K159,2)</f>
        <v>0</v>
      </c>
      <c r="BL159" s="117" t="s">
        <v>165</v>
      </c>
      <c r="BM159" s="117" t="s">
        <v>336</v>
      </c>
    </row>
    <row r="160" spans="2:65" s="126" customFormat="1" ht="28.95" customHeight="1">
      <c r="B160" s="127"/>
      <c r="C160" s="383" t="s">
        <v>1771</v>
      </c>
      <c r="D160" s="383" t="s">
        <v>161</v>
      </c>
      <c r="E160" s="384" t="s">
        <v>1803</v>
      </c>
      <c r="F160" s="385" t="s">
        <v>1804</v>
      </c>
      <c r="G160" s="385"/>
      <c r="H160" s="385"/>
      <c r="I160" s="385"/>
      <c r="J160" s="386" t="s">
        <v>412</v>
      </c>
      <c r="K160" s="387">
        <v>1</v>
      </c>
      <c r="L160" s="317">
        <v>0</v>
      </c>
      <c r="M160" s="317"/>
      <c r="N160" s="318">
        <f>ROUND(L160*K160,2)</f>
        <v>0</v>
      </c>
      <c r="O160" s="318"/>
      <c r="P160" s="318"/>
      <c r="Q160" s="318"/>
      <c r="R160" s="130"/>
      <c r="T160" s="207" t="s">
        <v>5</v>
      </c>
      <c r="U160" s="208" t="s">
        <v>40</v>
      </c>
      <c r="V160" s="128"/>
      <c r="W160" s="209">
        <f>V160*K160</f>
        <v>0</v>
      </c>
      <c r="X160" s="209">
        <v>0</v>
      </c>
      <c r="Y160" s="209">
        <f>X160*K160</f>
        <v>0</v>
      </c>
      <c r="Z160" s="209">
        <v>0</v>
      </c>
      <c r="AA160" s="210">
        <f>Z160*K160</f>
        <v>0</v>
      </c>
      <c r="AR160" s="117" t="s">
        <v>165</v>
      </c>
      <c r="AT160" s="117" t="s">
        <v>161</v>
      </c>
      <c r="AU160" s="117" t="s">
        <v>83</v>
      </c>
      <c r="AY160" s="117" t="s">
        <v>160</v>
      </c>
      <c r="BE160" s="174">
        <f>IF(U160="základní",N160,0)</f>
        <v>0</v>
      </c>
      <c r="BF160" s="174">
        <f>IF(U160="snížená",N160,0)</f>
        <v>0</v>
      </c>
      <c r="BG160" s="174">
        <f>IF(U160="zákl. přenesená",N160,0)</f>
        <v>0</v>
      </c>
      <c r="BH160" s="174">
        <f>IF(U160="sníž. přenesená",N160,0)</f>
        <v>0</v>
      </c>
      <c r="BI160" s="174">
        <f>IF(U160="nulová",N160,0)</f>
        <v>0</v>
      </c>
      <c r="BJ160" s="117" t="s">
        <v>83</v>
      </c>
      <c r="BK160" s="174">
        <f>ROUND(L160*K160,2)</f>
        <v>0</v>
      </c>
      <c r="BL160" s="117" t="s">
        <v>165</v>
      </c>
      <c r="BM160" s="117" t="s">
        <v>350</v>
      </c>
    </row>
    <row r="161" spans="2:65" s="126" customFormat="1" ht="28.95" customHeight="1">
      <c r="B161" s="127"/>
      <c r="C161" s="383" t="s">
        <v>75</v>
      </c>
      <c r="D161" s="383" t="s">
        <v>161</v>
      </c>
      <c r="E161" s="384" t="s">
        <v>1805</v>
      </c>
      <c r="F161" s="385" t="s">
        <v>1806</v>
      </c>
      <c r="G161" s="385"/>
      <c r="H161" s="385"/>
      <c r="I161" s="385"/>
      <c r="J161" s="386" t="s">
        <v>412</v>
      </c>
      <c r="K161" s="387">
        <v>1</v>
      </c>
      <c r="L161" s="317">
        <v>0</v>
      </c>
      <c r="M161" s="317"/>
      <c r="N161" s="318">
        <f>ROUND(L161*K161,2)</f>
        <v>0</v>
      </c>
      <c r="O161" s="318"/>
      <c r="P161" s="318"/>
      <c r="Q161" s="318"/>
      <c r="R161" s="130"/>
      <c r="T161" s="207" t="s">
        <v>5</v>
      </c>
      <c r="U161" s="208" t="s">
        <v>40</v>
      </c>
      <c r="V161" s="128"/>
      <c r="W161" s="209">
        <f>V161*K161</f>
        <v>0</v>
      </c>
      <c r="X161" s="209">
        <v>0</v>
      </c>
      <c r="Y161" s="209">
        <f>X161*K161</f>
        <v>0</v>
      </c>
      <c r="Z161" s="209">
        <v>0</v>
      </c>
      <c r="AA161" s="210">
        <f>Z161*K161</f>
        <v>0</v>
      </c>
      <c r="AR161" s="117" t="s">
        <v>165</v>
      </c>
      <c r="AT161" s="117" t="s">
        <v>161</v>
      </c>
      <c r="AU161" s="117" t="s">
        <v>83</v>
      </c>
      <c r="AY161" s="117" t="s">
        <v>160</v>
      </c>
      <c r="BE161" s="174">
        <f>IF(U161="základní",N161,0)</f>
        <v>0</v>
      </c>
      <c r="BF161" s="174">
        <f>IF(U161="snížená",N161,0)</f>
        <v>0</v>
      </c>
      <c r="BG161" s="174">
        <f>IF(U161="zákl. přenesená",N161,0)</f>
        <v>0</v>
      </c>
      <c r="BH161" s="174">
        <f>IF(U161="sníž. přenesená",N161,0)</f>
        <v>0</v>
      </c>
      <c r="BI161" s="174">
        <f>IF(U161="nulová",N161,0)</f>
        <v>0</v>
      </c>
      <c r="BJ161" s="117" t="s">
        <v>83</v>
      </c>
      <c r="BK161" s="174">
        <f>ROUND(L161*K161,2)</f>
        <v>0</v>
      </c>
      <c r="BL161" s="117" t="s">
        <v>165</v>
      </c>
      <c r="BM161" s="117" t="s">
        <v>360</v>
      </c>
    </row>
    <row r="162" spans="2:63" s="195" customFormat="1" ht="37.4" customHeight="1">
      <c r="B162" s="191"/>
      <c r="C162" s="417"/>
      <c r="D162" s="419" t="s">
        <v>1763</v>
      </c>
      <c r="E162" s="419"/>
      <c r="F162" s="419"/>
      <c r="G162" s="419"/>
      <c r="H162" s="419"/>
      <c r="I162" s="419"/>
      <c r="J162" s="419"/>
      <c r="K162" s="419"/>
      <c r="L162" s="193"/>
      <c r="M162" s="193"/>
      <c r="N162" s="381">
        <f>BK162</f>
        <v>0</v>
      </c>
      <c r="O162" s="382"/>
      <c r="P162" s="382"/>
      <c r="Q162" s="382"/>
      <c r="R162" s="194"/>
      <c r="T162" s="196"/>
      <c r="U162" s="192"/>
      <c r="V162" s="192"/>
      <c r="W162" s="197">
        <f>SUM(W163:W166)</f>
        <v>0</v>
      </c>
      <c r="X162" s="192"/>
      <c r="Y162" s="197">
        <f>SUM(Y163:Y166)</f>
        <v>0</v>
      </c>
      <c r="Z162" s="192"/>
      <c r="AA162" s="198">
        <f>SUM(AA163:AA166)</f>
        <v>0</v>
      </c>
      <c r="AR162" s="199" t="s">
        <v>83</v>
      </c>
      <c r="AT162" s="200" t="s">
        <v>74</v>
      </c>
      <c r="AU162" s="200" t="s">
        <v>75</v>
      </c>
      <c r="AY162" s="199" t="s">
        <v>160</v>
      </c>
      <c r="BK162" s="201">
        <f>SUM(BK163:BK166)</f>
        <v>0</v>
      </c>
    </row>
    <row r="163" spans="2:65" s="126" customFormat="1" ht="28.95" customHeight="1">
      <c r="B163" s="127"/>
      <c r="C163" s="383" t="s">
        <v>1771</v>
      </c>
      <c r="D163" s="383" t="s">
        <v>161</v>
      </c>
      <c r="E163" s="384" t="s">
        <v>1807</v>
      </c>
      <c r="F163" s="385" t="s">
        <v>1808</v>
      </c>
      <c r="G163" s="385"/>
      <c r="H163" s="385"/>
      <c r="I163" s="385"/>
      <c r="J163" s="386" t="s">
        <v>412</v>
      </c>
      <c r="K163" s="387">
        <v>1</v>
      </c>
      <c r="L163" s="317">
        <v>0</v>
      </c>
      <c r="M163" s="317"/>
      <c r="N163" s="318">
        <f>ROUND(L163*K163,2)</f>
        <v>0</v>
      </c>
      <c r="O163" s="318"/>
      <c r="P163" s="318"/>
      <c r="Q163" s="318"/>
      <c r="R163" s="130"/>
      <c r="T163" s="207" t="s">
        <v>5</v>
      </c>
      <c r="U163" s="208" t="s">
        <v>40</v>
      </c>
      <c r="V163" s="128"/>
      <c r="W163" s="209">
        <f>V163*K163</f>
        <v>0</v>
      </c>
      <c r="X163" s="209">
        <v>0</v>
      </c>
      <c r="Y163" s="209">
        <f>X163*K163</f>
        <v>0</v>
      </c>
      <c r="Z163" s="209">
        <v>0</v>
      </c>
      <c r="AA163" s="210">
        <f>Z163*K163</f>
        <v>0</v>
      </c>
      <c r="AR163" s="117" t="s">
        <v>165</v>
      </c>
      <c r="AT163" s="117" t="s">
        <v>161</v>
      </c>
      <c r="AU163" s="117" t="s">
        <v>83</v>
      </c>
      <c r="AY163" s="117" t="s">
        <v>160</v>
      </c>
      <c r="BE163" s="174">
        <f>IF(U163="základní",N163,0)</f>
        <v>0</v>
      </c>
      <c r="BF163" s="174">
        <f>IF(U163="snížená",N163,0)</f>
        <v>0</v>
      </c>
      <c r="BG163" s="174">
        <f>IF(U163="zákl. přenesená",N163,0)</f>
        <v>0</v>
      </c>
      <c r="BH163" s="174">
        <f>IF(U163="sníž. přenesená",N163,0)</f>
        <v>0</v>
      </c>
      <c r="BI163" s="174">
        <f>IF(U163="nulová",N163,0)</f>
        <v>0</v>
      </c>
      <c r="BJ163" s="117" t="s">
        <v>83</v>
      </c>
      <c r="BK163" s="174">
        <f>ROUND(L163*K163,2)</f>
        <v>0</v>
      </c>
      <c r="BL163" s="117" t="s">
        <v>165</v>
      </c>
      <c r="BM163" s="117" t="s">
        <v>369</v>
      </c>
    </row>
    <row r="164" spans="2:65" s="126" customFormat="1" ht="28.95" customHeight="1">
      <c r="B164" s="127"/>
      <c r="C164" s="383" t="s">
        <v>1771</v>
      </c>
      <c r="D164" s="383" t="s">
        <v>161</v>
      </c>
      <c r="E164" s="384" t="s">
        <v>1809</v>
      </c>
      <c r="F164" s="385" t="s">
        <v>1810</v>
      </c>
      <c r="G164" s="385"/>
      <c r="H164" s="385"/>
      <c r="I164" s="385"/>
      <c r="J164" s="386" t="s">
        <v>412</v>
      </c>
      <c r="K164" s="387">
        <v>1</v>
      </c>
      <c r="L164" s="317">
        <v>0</v>
      </c>
      <c r="M164" s="317"/>
      <c r="N164" s="318">
        <f>ROUND(L164*K164,2)</f>
        <v>0</v>
      </c>
      <c r="O164" s="318"/>
      <c r="P164" s="318"/>
      <c r="Q164" s="318"/>
      <c r="R164" s="130"/>
      <c r="T164" s="207" t="s">
        <v>5</v>
      </c>
      <c r="U164" s="208" t="s">
        <v>40</v>
      </c>
      <c r="V164" s="128"/>
      <c r="W164" s="209">
        <f>V164*K164</f>
        <v>0</v>
      </c>
      <c r="X164" s="209">
        <v>0</v>
      </c>
      <c r="Y164" s="209">
        <f>X164*K164</f>
        <v>0</v>
      </c>
      <c r="Z164" s="209">
        <v>0</v>
      </c>
      <c r="AA164" s="210">
        <f>Z164*K164</f>
        <v>0</v>
      </c>
      <c r="AR164" s="117" t="s">
        <v>165</v>
      </c>
      <c r="AT164" s="117" t="s">
        <v>161</v>
      </c>
      <c r="AU164" s="117" t="s">
        <v>83</v>
      </c>
      <c r="AY164" s="117" t="s">
        <v>160</v>
      </c>
      <c r="BE164" s="174">
        <f>IF(U164="základní",N164,0)</f>
        <v>0</v>
      </c>
      <c r="BF164" s="174">
        <f>IF(U164="snížená",N164,0)</f>
        <v>0</v>
      </c>
      <c r="BG164" s="174">
        <f>IF(U164="zákl. přenesená",N164,0)</f>
        <v>0</v>
      </c>
      <c r="BH164" s="174">
        <f>IF(U164="sníž. přenesená",N164,0)</f>
        <v>0</v>
      </c>
      <c r="BI164" s="174">
        <f>IF(U164="nulová",N164,0)</f>
        <v>0</v>
      </c>
      <c r="BJ164" s="117" t="s">
        <v>83</v>
      </c>
      <c r="BK164" s="174">
        <f>ROUND(L164*K164,2)</f>
        <v>0</v>
      </c>
      <c r="BL164" s="117" t="s">
        <v>165</v>
      </c>
      <c r="BM164" s="117" t="s">
        <v>378</v>
      </c>
    </row>
    <row r="165" spans="2:65" s="126" customFormat="1" ht="28.95" customHeight="1">
      <c r="B165" s="127"/>
      <c r="C165" s="383" t="s">
        <v>1771</v>
      </c>
      <c r="D165" s="383" t="s">
        <v>161</v>
      </c>
      <c r="E165" s="384" t="s">
        <v>1803</v>
      </c>
      <c r="F165" s="385" t="s">
        <v>1804</v>
      </c>
      <c r="G165" s="385"/>
      <c r="H165" s="385"/>
      <c r="I165" s="385"/>
      <c r="J165" s="386" t="s">
        <v>412</v>
      </c>
      <c r="K165" s="387">
        <v>1</v>
      </c>
      <c r="L165" s="317">
        <v>0</v>
      </c>
      <c r="M165" s="317"/>
      <c r="N165" s="318">
        <f>ROUND(L165*K165,2)</f>
        <v>0</v>
      </c>
      <c r="O165" s="318"/>
      <c r="P165" s="318"/>
      <c r="Q165" s="318"/>
      <c r="R165" s="130"/>
      <c r="T165" s="207" t="s">
        <v>5</v>
      </c>
      <c r="U165" s="208" t="s">
        <v>40</v>
      </c>
      <c r="V165" s="128"/>
      <c r="W165" s="209">
        <f>V165*K165</f>
        <v>0</v>
      </c>
      <c r="X165" s="209">
        <v>0</v>
      </c>
      <c r="Y165" s="209">
        <f>X165*K165</f>
        <v>0</v>
      </c>
      <c r="Z165" s="209">
        <v>0</v>
      </c>
      <c r="AA165" s="210">
        <f>Z165*K165</f>
        <v>0</v>
      </c>
      <c r="AR165" s="117" t="s">
        <v>165</v>
      </c>
      <c r="AT165" s="117" t="s">
        <v>161</v>
      </c>
      <c r="AU165" s="117" t="s">
        <v>83</v>
      </c>
      <c r="AY165" s="117" t="s">
        <v>160</v>
      </c>
      <c r="BE165" s="174">
        <f>IF(U165="základní",N165,0)</f>
        <v>0</v>
      </c>
      <c r="BF165" s="174">
        <f>IF(U165="snížená",N165,0)</f>
        <v>0</v>
      </c>
      <c r="BG165" s="174">
        <f>IF(U165="zákl. přenesená",N165,0)</f>
        <v>0</v>
      </c>
      <c r="BH165" s="174">
        <f>IF(U165="sníž. přenesená",N165,0)</f>
        <v>0</v>
      </c>
      <c r="BI165" s="174">
        <f>IF(U165="nulová",N165,0)</f>
        <v>0</v>
      </c>
      <c r="BJ165" s="117" t="s">
        <v>83</v>
      </c>
      <c r="BK165" s="174">
        <f>ROUND(L165*K165,2)</f>
        <v>0</v>
      </c>
      <c r="BL165" s="117" t="s">
        <v>165</v>
      </c>
      <c r="BM165" s="117" t="s">
        <v>387</v>
      </c>
    </row>
    <row r="166" spans="2:65" s="126" customFormat="1" ht="28.95" customHeight="1">
      <c r="B166" s="127"/>
      <c r="C166" s="383" t="s">
        <v>75</v>
      </c>
      <c r="D166" s="383" t="s">
        <v>161</v>
      </c>
      <c r="E166" s="384" t="s">
        <v>1811</v>
      </c>
      <c r="F166" s="385" t="s">
        <v>1812</v>
      </c>
      <c r="G166" s="385"/>
      <c r="H166" s="385"/>
      <c r="I166" s="385"/>
      <c r="J166" s="386" t="s">
        <v>412</v>
      </c>
      <c r="K166" s="387">
        <v>1</v>
      </c>
      <c r="L166" s="317">
        <v>0</v>
      </c>
      <c r="M166" s="317"/>
      <c r="N166" s="318">
        <f>ROUND(L166*K166,2)</f>
        <v>0</v>
      </c>
      <c r="O166" s="318"/>
      <c r="P166" s="318"/>
      <c r="Q166" s="318"/>
      <c r="R166" s="130"/>
      <c r="T166" s="207" t="s">
        <v>5</v>
      </c>
      <c r="U166" s="208" t="s">
        <v>40</v>
      </c>
      <c r="V166" s="128"/>
      <c r="W166" s="209">
        <f>V166*K166</f>
        <v>0</v>
      </c>
      <c r="X166" s="209">
        <v>0</v>
      </c>
      <c r="Y166" s="209">
        <f>X166*K166</f>
        <v>0</v>
      </c>
      <c r="Z166" s="209">
        <v>0</v>
      </c>
      <c r="AA166" s="210">
        <f>Z166*K166</f>
        <v>0</v>
      </c>
      <c r="AR166" s="117" t="s">
        <v>165</v>
      </c>
      <c r="AT166" s="117" t="s">
        <v>161</v>
      </c>
      <c r="AU166" s="117" t="s">
        <v>83</v>
      </c>
      <c r="AY166" s="117" t="s">
        <v>160</v>
      </c>
      <c r="BE166" s="174">
        <f>IF(U166="základní",N166,0)</f>
        <v>0</v>
      </c>
      <c r="BF166" s="174">
        <f>IF(U166="snížená",N166,0)</f>
        <v>0</v>
      </c>
      <c r="BG166" s="174">
        <f>IF(U166="zákl. přenesená",N166,0)</f>
        <v>0</v>
      </c>
      <c r="BH166" s="174">
        <f>IF(U166="sníž. přenesená",N166,0)</f>
        <v>0</v>
      </c>
      <c r="BI166" s="174">
        <f>IF(U166="nulová",N166,0)</f>
        <v>0</v>
      </c>
      <c r="BJ166" s="117" t="s">
        <v>83</v>
      </c>
      <c r="BK166" s="174">
        <f>ROUND(L166*K166,2)</f>
        <v>0</v>
      </c>
      <c r="BL166" s="117" t="s">
        <v>165</v>
      </c>
      <c r="BM166" s="117" t="s">
        <v>396</v>
      </c>
    </row>
    <row r="167" spans="2:63" s="195" customFormat="1" ht="37.4" customHeight="1">
      <c r="B167" s="191"/>
      <c r="C167" s="417"/>
      <c r="D167" s="419" t="s">
        <v>1764</v>
      </c>
      <c r="E167" s="419"/>
      <c r="F167" s="419"/>
      <c r="G167" s="419"/>
      <c r="H167" s="419"/>
      <c r="I167" s="419"/>
      <c r="J167" s="419"/>
      <c r="K167" s="419"/>
      <c r="L167" s="193"/>
      <c r="M167" s="193"/>
      <c r="N167" s="381">
        <f>BK167</f>
        <v>0</v>
      </c>
      <c r="O167" s="382"/>
      <c r="P167" s="382"/>
      <c r="Q167" s="382"/>
      <c r="R167" s="194"/>
      <c r="T167" s="196"/>
      <c r="U167" s="192"/>
      <c r="V167" s="192"/>
      <c r="W167" s="197">
        <f>SUM(W168:W182)</f>
        <v>0</v>
      </c>
      <c r="X167" s="192"/>
      <c r="Y167" s="197">
        <f>SUM(Y168:Y182)</f>
        <v>0</v>
      </c>
      <c r="Z167" s="192"/>
      <c r="AA167" s="198">
        <f>SUM(AA168:AA182)</f>
        <v>0</v>
      </c>
      <c r="AR167" s="199" t="s">
        <v>83</v>
      </c>
      <c r="AT167" s="200" t="s">
        <v>74</v>
      </c>
      <c r="AU167" s="200" t="s">
        <v>75</v>
      </c>
      <c r="AY167" s="199" t="s">
        <v>160</v>
      </c>
      <c r="BK167" s="201">
        <f>SUM(BK168:BK182)</f>
        <v>0</v>
      </c>
    </row>
    <row r="168" spans="2:65" s="126" customFormat="1" ht="20.5" customHeight="1">
      <c r="B168" s="127"/>
      <c r="C168" s="383" t="s">
        <v>1771</v>
      </c>
      <c r="D168" s="383" t="s">
        <v>161</v>
      </c>
      <c r="E168" s="384" t="s">
        <v>1813</v>
      </c>
      <c r="F168" s="385" t="s">
        <v>1814</v>
      </c>
      <c r="G168" s="385"/>
      <c r="H168" s="385"/>
      <c r="I168" s="385"/>
      <c r="J168" s="386" t="s">
        <v>412</v>
      </c>
      <c r="K168" s="387">
        <v>8</v>
      </c>
      <c r="L168" s="317">
        <v>0</v>
      </c>
      <c r="M168" s="317"/>
      <c r="N168" s="318">
        <f aca="true" t="shared" si="5" ref="N168:N182">ROUND(L168*K168,2)</f>
        <v>0</v>
      </c>
      <c r="O168" s="318"/>
      <c r="P168" s="318"/>
      <c r="Q168" s="318"/>
      <c r="R168" s="130"/>
      <c r="T168" s="207" t="s">
        <v>5</v>
      </c>
      <c r="U168" s="208" t="s">
        <v>40</v>
      </c>
      <c r="V168" s="128"/>
      <c r="W168" s="209">
        <f aca="true" t="shared" si="6" ref="W168:W182">V168*K168</f>
        <v>0</v>
      </c>
      <c r="X168" s="209">
        <v>0</v>
      </c>
      <c r="Y168" s="209">
        <f aca="true" t="shared" si="7" ref="Y168:Y182">X168*K168</f>
        <v>0</v>
      </c>
      <c r="Z168" s="209">
        <v>0</v>
      </c>
      <c r="AA168" s="210">
        <f aca="true" t="shared" si="8" ref="AA168:AA182">Z168*K168</f>
        <v>0</v>
      </c>
      <c r="AR168" s="117" t="s">
        <v>165</v>
      </c>
      <c r="AT168" s="117" t="s">
        <v>161</v>
      </c>
      <c r="AU168" s="117" t="s">
        <v>83</v>
      </c>
      <c r="AY168" s="117" t="s">
        <v>160</v>
      </c>
      <c r="BE168" s="174">
        <f aca="true" t="shared" si="9" ref="BE168:BE182">IF(U168="základní",N168,0)</f>
        <v>0</v>
      </c>
      <c r="BF168" s="174">
        <f aca="true" t="shared" si="10" ref="BF168:BF182">IF(U168="snížená",N168,0)</f>
        <v>0</v>
      </c>
      <c r="BG168" s="174">
        <f aca="true" t="shared" si="11" ref="BG168:BG182">IF(U168="zákl. přenesená",N168,0)</f>
        <v>0</v>
      </c>
      <c r="BH168" s="174">
        <f aca="true" t="shared" si="12" ref="BH168:BH182">IF(U168="sníž. přenesená",N168,0)</f>
        <v>0</v>
      </c>
      <c r="BI168" s="174">
        <f aca="true" t="shared" si="13" ref="BI168:BI182">IF(U168="nulová",N168,0)</f>
        <v>0</v>
      </c>
      <c r="BJ168" s="117" t="s">
        <v>83</v>
      </c>
      <c r="BK168" s="174">
        <f aca="true" t="shared" si="14" ref="BK168:BK182">ROUND(L168*K168,2)</f>
        <v>0</v>
      </c>
      <c r="BL168" s="117" t="s">
        <v>165</v>
      </c>
      <c r="BM168" s="117" t="s">
        <v>405</v>
      </c>
    </row>
    <row r="169" spans="2:65" s="126" customFormat="1" ht="28.95" customHeight="1">
      <c r="B169" s="127"/>
      <c r="C169" s="383" t="s">
        <v>1771</v>
      </c>
      <c r="D169" s="383" t="s">
        <v>161</v>
      </c>
      <c r="E169" s="384" t="s">
        <v>1815</v>
      </c>
      <c r="F169" s="385" t="s">
        <v>1816</v>
      </c>
      <c r="G169" s="385"/>
      <c r="H169" s="385"/>
      <c r="I169" s="385"/>
      <c r="J169" s="386" t="s">
        <v>412</v>
      </c>
      <c r="K169" s="387">
        <v>8</v>
      </c>
      <c r="L169" s="317">
        <v>0</v>
      </c>
      <c r="M169" s="317"/>
      <c r="N169" s="318">
        <f t="shared" si="5"/>
        <v>0</v>
      </c>
      <c r="O169" s="318"/>
      <c r="P169" s="318"/>
      <c r="Q169" s="318"/>
      <c r="R169" s="130"/>
      <c r="T169" s="207" t="s">
        <v>5</v>
      </c>
      <c r="U169" s="208" t="s">
        <v>40</v>
      </c>
      <c r="V169" s="128"/>
      <c r="W169" s="209">
        <f t="shared" si="6"/>
        <v>0</v>
      </c>
      <c r="X169" s="209">
        <v>0</v>
      </c>
      <c r="Y169" s="209">
        <f t="shared" si="7"/>
        <v>0</v>
      </c>
      <c r="Z169" s="209">
        <v>0</v>
      </c>
      <c r="AA169" s="210">
        <f t="shared" si="8"/>
        <v>0</v>
      </c>
      <c r="AR169" s="117" t="s">
        <v>165</v>
      </c>
      <c r="AT169" s="117" t="s">
        <v>161</v>
      </c>
      <c r="AU169" s="117" t="s">
        <v>83</v>
      </c>
      <c r="AY169" s="117" t="s">
        <v>160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17" t="s">
        <v>83</v>
      </c>
      <c r="BK169" s="174">
        <f t="shared" si="14"/>
        <v>0</v>
      </c>
      <c r="BL169" s="117" t="s">
        <v>165</v>
      </c>
      <c r="BM169" s="117" t="s">
        <v>415</v>
      </c>
    </row>
    <row r="170" spans="2:65" s="126" customFormat="1" ht="20.5" customHeight="1">
      <c r="B170" s="127"/>
      <c r="C170" s="383" t="s">
        <v>1771</v>
      </c>
      <c r="D170" s="383" t="s">
        <v>161</v>
      </c>
      <c r="E170" s="384" t="s">
        <v>1817</v>
      </c>
      <c r="F170" s="385" t="s">
        <v>1818</v>
      </c>
      <c r="G170" s="385"/>
      <c r="H170" s="385"/>
      <c r="I170" s="385"/>
      <c r="J170" s="386" t="s">
        <v>363</v>
      </c>
      <c r="K170" s="387">
        <v>42</v>
      </c>
      <c r="L170" s="317">
        <v>0</v>
      </c>
      <c r="M170" s="317"/>
      <c r="N170" s="318">
        <f t="shared" si="5"/>
        <v>0</v>
      </c>
      <c r="O170" s="318"/>
      <c r="P170" s="318"/>
      <c r="Q170" s="318"/>
      <c r="R170" s="130"/>
      <c r="T170" s="207" t="s">
        <v>5</v>
      </c>
      <c r="U170" s="208" t="s">
        <v>40</v>
      </c>
      <c r="V170" s="128"/>
      <c r="W170" s="209">
        <f t="shared" si="6"/>
        <v>0</v>
      </c>
      <c r="X170" s="209">
        <v>0</v>
      </c>
      <c r="Y170" s="209">
        <f t="shared" si="7"/>
        <v>0</v>
      </c>
      <c r="Z170" s="209">
        <v>0</v>
      </c>
      <c r="AA170" s="210">
        <f t="shared" si="8"/>
        <v>0</v>
      </c>
      <c r="AR170" s="117" t="s">
        <v>165</v>
      </c>
      <c r="AT170" s="117" t="s">
        <v>161</v>
      </c>
      <c r="AU170" s="117" t="s">
        <v>83</v>
      </c>
      <c r="AY170" s="117" t="s">
        <v>160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17" t="s">
        <v>83</v>
      </c>
      <c r="BK170" s="174">
        <f t="shared" si="14"/>
        <v>0</v>
      </c>
      <c r="BL170" s="117" t="s">
        <v>165</v>
      </c>
      <c r="BM170" s="117" t="s">
        <v>425</v>
      </c>
    </row>
    <row r="171" spans="2:65" s="126" customFormat="1" ht="20.5" customHeight="1">
      <c r="B171" s="127"/>
      <c r="C171" s="383" t="s">
        <v>1771</v>
      </c>
      <c r="D171" s="383" t="s">
        <v>161</v>
      </c>
      <c r="E171" s="384" t="s">
        <v>1819</v>
      </c>
      <c r="F171" s="385" t="s">
        <v>1820</v>
      </c>
      <c r="G171" s="385"/>
      <c r="H171" s="385"/>
      <c r="I171" s="385"/>
      <c r="J171" s="386" t="s">
        <v>363</v>
      </c>
      <c r="K171" s="387">
        <v>16</v>
      </c>
      <c r="L171" s="317">
        <v>0</v>
      </c>
      <c r="M171" s="317"/>
      <c r="N171" s="318">
        <f t="shared" si="5"/>
        <v>0</v>
      </c>
      <c r="O171" s="318"/>
      <c r="P171" s="318"/>
      <c r="Q171" s="318"/>
      <c r="R171" s="130"/>
      <c r="T171" s="207" t="s">
        <v>5</v>
      </c>
      <c r="U171" s="208" t="s">
        <v>40</v>
      </c>
      <c r="V171" s="128"/>
      <c r="W171" s="209">
        <f t="shared" si="6"/>
        <v>0</v>
      </c>
      <c r="X171" s="209">
        <v>0</v>
      </c>
      <c r="Y171" s="209">
        <f t="shared" si="7"/>
        <v>0</v>
      </c>
      <c r="Z171" s="209">
        <v>0</v>
      </c>
      <c r="AA171" s="210">
        <f t="shared" si="8"/>
        <v>0</v>
      </c>
      <c r="AR171" s="117" t="s">
        <v>165</v>
      </c>
      <c r="AT171" s="117" t="s">
        <v>161</v>
      </c>
      <c r="AU171" s="117" t="s">
        <v>83</v>
      </c>
      <c r="AY171" s="117" t="s">
        <v>160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17" t="s">
        <v>83</v>
      </c>
      <c r="BK171" s="174">
        <f t="shared" si="14"/>
        <v>0</v>
      </c>
      <c r="BL171" s="117" t="s">
        <v>165</v>
      </c>
      <c r="BM171" s="117" t="s">
        <v>433</v>
      </c>
    </row>
    <row r="172" spans="2:65" s="126" customFormat="1" ht="28.95" customHeight="1">
      <c r="B172" s="127"/>
      <c r="C172" s="383" t="s">
        <v>1771</v>
      </c>
      <c r="D172" s="383" t="s">
        <v>161</v>
      </c>
      <c r="E172" s="384" t="s">
        <v>1821</v>
      </c>
      <c r="F172" s="385" t="s">
        <v>1822</v>
      </c>
      <c r="G172" s="385"/>
      <c r="H172" s="385"/>
      <c r="I172" s="385"/>
      <c r="J172" s="386" t="s">
        <v>178</v>
      </c>
      <c r="K172" s="387">
        <v>16</v>
      </c>
      <c r="L172" s="317">
        <v>0</v>
      </c>
      <c r="M172" s="317"/>
      <c r="N172" s="318">
        <f t="shared" si="5"/>
        <v>0</v>
      </c>
      <c r="O172" s="318"/>
      <c r="P172" s="318"/>
      <c r="Q172" s="318"/>
      <c r="R172" s="130"/>
      <c r="T172" s="207" t="s">
        <v>5</v>
      </c>
      <c r="U172" s="208" t="s">
        <v>40</v>
      </c>
      <c r="V172" s="128"/>
      <c r="W172" s="209">
        <f t="shared" si="6"/>
        <v>0</v>
      </c>
      <c r="X172" s="209">
        <v>0</v>
      </c>
      <c r="Y172" s="209">
        <f t="shared" si="7"/>
        <v>0</v>
      </c>
      <c r="Z172" s="209">
        <v>0</v>
      </c>
      <c r="AA172" s="210">
        <f t="shared" si="8"/>
        <v>0</v>
      </c>
      <c r="AR172" s="117" t="s">
        <v>165</v>
      </c>
      <c r="AT172" s="117" t="s">
        <v>161</v>
      </c>
      <c r="AU172" s="117" t="s">
        <v>83</v>
      </c>
      <c r="AY172" s="117" t="s">
        <v>160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17" t="s">
        <v>83</v>
      </c>
      <c r="BK172" s="174">
        <f t="shared" si="14"/>
        <v>0</v>
      </c>
      <c r="BL172" s="117" t="s">
        <v>165</v>
      </c>
      <c r="BM172" s="117" t="s">
        <v>441</v>
      </c>
    </row>
    <row r="173" spans="2:65" s="126" customFormat="1" ht="20.5" customHeight="1">
      <c r="B173" s="127"/>
      <c r="C173" s="383" t="s">
        <v>1771</v>
      </c>
      <c r="D173" s="383" t="s">
        <v>161</v>
      </c>
      <c r="E173" s="384" t="s">
        <v>1823</v>
      </c>
      <c r="F173" s="385" t="s">
        <v>1824</v>
      </c>
      <c r="G173" s="385"/>
      <c r="H173" s="385"/>
      <c r="I173" s="385"/>
      <c r="J173" s="386" t="s">
        <v>178</v>
      </c>
      <c r="K173" s="387">
        <v>64</v>
      </c>
      <c r="L173" s="317">
        <v>0</v>
      </c>
      <c r="M173" s="317"/>
      <c r="N173" s="318">
        <f t="shared" si="5"/>
        <v>0</v>
      </c>
      <c r="O173" s="318"/>
      <c r="P173" s="318"/>
      <c r="Q173" s="318"/>
      <c r="R173" s="130"/>
      <c r="T173" s="207" t="s">
        <v>5</v>
      </c>
      <c r="U173" s="208" t="s">
        <v>40</v>
      </c>
      <c r="V173" s="128"/>
      <c r="W173" s="209">
        <f t="shared" si="6"/>
        <v>0</v>
      </c>
      <c r="X173" s="209">
        <v>0</v>
      </c>
      <c r="Y173" s="209">
        <f t="shared" si="7"/>
        <v>0</v>
      </c>
      <c r="Z173" s="209">
        <v>0</v>
      </c>
      <c r="AA173" s="210">
        <f t="shared" si="8"/>
        <v>0</v>
      </c>
      <c r="AR173" s="117" t="s">
        <v>165</v>
      </c>
      <c r="AT173" s="117" t="s">
        <v>161</v>
      </c>
      <c r="AU173" s="117" t="s">
        <v>83</v>
      </c>
      <c r="AY173" s="117" t="s">
        <v>160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17" t="s">
        <v>83</v>
      </c>
      <c r="BK173" s="174">
        <f t="shared" si="14"/>
        <v>0</v>
      </c>
      <c r="BL173" s="117" t="s">
        <v>165</v>
      </c>
      <c r="BM173" s="117" t="s">
        <v>452</v>
      </c>
    </row>
    <row r="174" spans="2:65" s="126" customFormat="1" ht="20.5" customHeight="1">
      <c r="B174" s="127"/>
      <c r="C174" s="383" t="s">
        <v>1771</v>
      </c>
      <c r="D174" s="383" t="s">
        <v>161</v>
      </c>
      <c r="E174" s="384" t="s">
        <v>1825</v>
      </c>
      <c r="F174" s="385" t="s">
        <v>1826</v>
      </c>
      <c r="G174" s="385"/>
      <c r="H174" s="385"/>
      <c r="I174" s="385"/>
      <c r="J174" s="386" t="s">
        <v>412</v>
      </c>
      <c r="K174" s="387">
        <v>8</v>
      </c>
      <c r="L174" s="317">
        <v>0</v>
      </c>
      <c r="M174" s="317"/>
      <c r="N174" s="318">
        <f t="shared" si="5"/>
        <v>0</v>
      </c>
      <c r="O174" s="318"/>
      <c r="P174" s="318"/>
      <c r="Q174" s="318"/>
      <c r="R174" s="130"/>
      <c r="T174" s="207" t="s">
        <v>5</v>
      </c>
      <c r="U174" s="208" t="s">
        <v>40</v>
      </c>
      <c r="V174" s="128"/>
      <c r="W174" s="209">
        <f t="shared" si="6"/>
        <v>0</v>
      </c>
      <c r="X174" s="209">
        <v>0</v>
      </c>
      <c r="Y174" s="209">
        <f t="shared" si="7"/>
        <v>0</v>
      </c>
      <c r="Z174" s="209">
        <v>0</v>
      </c>
      <c r="AA174" s="210">
        <f t="shared" si="8"/>
        <v>0</v>
      </c>
      <c r="AR174" s="117" t="s">
        <v>165</v>
      </c>
      <c r="AT174" s="117" t="s">
        <v>161</v>
      </c>
      <c r="AU174" s="117" t="s">
        <v>83</v>
      </c>
      <c r="AY174" s="117" t="s">
        <v>160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17" t="s">
        <v>83</v>
      </c>
      <c r="BK174" s="174">
        <f t="shared" si="14"/>
        <v>0</v>
      </c>
      <c r="BL174" s="117" t="s">
        <v>165</v>
      </c>
      <c r="BM174" s="117" t="s">
        <v>461</v>
      </c>
    </row>
    <row r="175" spans="2:65" s="126" customFormat="1" ht="20.5" customHeight="1">
      <c r="B175" s="127"/>
      <c r="C175" s="383" t="s">
        <v>1771</v>
      </c>
      <c r="D175" s="383" t="s">
        <v>161</v>
      </c>
      <c r="E175" s="384" t="s">
        <v>1827</v>
      </c>
      <c r="F175" s="385" t="s">
        <v>1828</v>
      </c>
      <c r="G175" s="385"/>
      <c r="H175" s="385"/>
      <c r="I175" s="385"/>
      <c r="J175" s="386" t="s">
        <v>412</v>
      </c>
      <c r="K175" s="387">
        <v>8</v>
      </c>
      <c r="L175" s="317">
        <v>0</v>
      </c>
      <c r="M175" s="317"/>
      <c r="N175" s="318">
        <f t="shared" si="5"/>
        <v>0</v>
      </c>
      <c r="O175" s="318"/>
      <c r="P175" s="318"/>
      <c r="Q175" s="318"/>
      <c r="R175" s="130"/>
      <c r="T175" s="207" t="s">
        <v>5</v>
      </c>
      <c r="U175" s="208" t="s">
        <v>40</v>
      </c>
      <c r="V175" s="128"/>
      <c r="W175" s="209">
        <f t="shared" si="6"/>
        <v>0</v>
      </c>
      <c r="X175" s="209">
        <v>0</v>
      </c>
      <c r="Y175" s="209">
        <f t="shared" si="7"/>
        <v>0</v>
      </c>
      <c r="Z175" s="209">
        <v>0</v>
      </c>
      <c r="AA175" s="210">
        <f t="shared" si="8"/>
        <v>0</v>
      </c>
      <c r="AR175" s="117" t="s">
        <v>165</v>
      </c>
      <c r="AT175" s="117" t="s">
        <v>161</v>
      </c>
      <c r="AU175" s="117" t="s">
        <v>83</v>
      </c>
      <c r="AY175" s="117" t="s">
        <v>160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17" t="s">
        <v>83</v>
      </c>
      <c r="BK175" s="174">
        <f t="shared" si="14"/>
        <v>0</v>
      </c>
      <c r="BL175" s="117" t="s">
        <v>165</v>
      </c>
      <c r="BM175" s="117" t="s">
        <v>477</v>
      </c>
    </row>
    <row r="176" spans="2:65" s="126" customFormat="1" ht="28.95" customHeight="1">
      <c r="B176" s="127"/>
      <c r="C176" s="383" t="s">
        <v>75</v>
      </c>
      <c r="D176" s="383" t="s">
        <v>161</v>
      </c>
      <c r="E176" s="384" t="s">
        <v>1829</v>
      </c>
      <c r="F176" s="385" t="s">
        <v>1830</v>
      </c>
      <c r="G176" s="385"/>
      <c r="H176" s="385"/>
      <c r="I176" s="385"/>
      <c r="J176" s="386" t="s">
        <v>412</v>
      </c>
      <c r="K176" s="387">
        <v>8</v>
      </c>
      <c r="L176" s="317">
        <v>0</v>
      </c>
      <c r="M176" s="317"/>
      <c r="N176" s="318">
        <f t="shared" si="5"/>
        <v>0</v>
      </c>
      <c r="O176" s="318"/>
      <c r="P176" s="318"/>
      <c r="Q176" s="318"/>
      <c r="R176" s="130"/>
      <c r="T176" s="207" t="s">
        <v>5</v>
      </c>
      <c r="U176" s="208" t="s">
        <v>40</v>
      </c>
      <c r="V176" s="128"/>
      <c r="W176" s="209">
        <f t="shared" si="6"/>
        <v>0</v>
      </c>
      <c r="X176" s="209">
        <v>0</v>
      </c>
      <c r="Y176" s="209">
        <f t="shared" si="7"/>
        <v>0</v>
      </c>
      <c r="Z176" s="209">
        <v>0</v>
      </c>
      <c r="AA176" s="210">
        <f t="shared" si="8"/>
        <v>0</v>
      </c>
      <c r="AR176" s="117" t="s">
        <v>165</v>
      </c>
      <c r="AT176" s="117" t="s">
        <v>161</v>
      </c>
      <c r="AU176" s="117" t="s">
        <v>83</v>
      </c>
      <c r="AY176" s="117" t="s">
        <v>160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17" t="s">
        <v>83</v>
      </c>
      <c r="BK176" s="174">
        <f t="shared" si="14"/>
        <v>0</v>
      </c>
      <c r="BL176" s="117" t="s">
        <v>165</v>
      </c>
      <c r="BM176" s="117" t="s">
        <v>487</v>
      </c>
    </row>
    <row r="177" spans="2:65" s="126" customFormat="1" ht="20.5" customHeight="1">
      <c r="B177" s="127"/>
      <c r="C177" s="383" t="s">
        <v>75</v>
      </c>
      <c r="D177" s="383" t="s">
        <v>161</v>
      </c>
      <c r="E177" s="384" t="s">
        <v>1831</v>
      </c>
      <c r="F177" s="385" t="s">
        <v>1832</v>
      </c>
      <c r="G177" s="385"/>
      <c r="H177" s="385"/>
      <c r="I177" s="385"/>
      <c r="J177" s="386" t="s">
        <v>412</v>
      </c>
      <c r="K177" s="387">
        <v>8</v>
      </c>
      <c r="L177" s="317">
        <v>0</v>
      </c>
      <c r="M177" s="317"/>
      <c r="N177" s="318">
        <f t="shared" si="5"/>
        <v>0</v>
      </c>
      <c r="O177" s="318"/>
      <c r="P177" s="318"/>
      <c r="Q177" s="318"/>
      <c r="R177" s="130"/>
      <c r="T177" s="207" t="s">
        <v>5</v>
      </c>
      <c r="U177" s="208" t="s">
        <v>40</v>
      </c>
      <c r="V177" s="128"/>
      <c r="W177" s="209">
        <f t="shared" si="6"/>
        <v>0</v>
      </c>
      <c r="X177" s="209">
        <v>0</v>
      </c>
      <c r="Y177" s="209">
        <f t="shared" si="7"/>
        <v>0</v>
      </c>
      <c r="Z177" s="209">
        <v>0</v>
      </c>
      <c r="AA177" s="210">
        <f t="shared" si="8"/>
        <v>0</v>
      </c>
      <c r="AR177" s="117" t="s">
        <v>165</v>
      </c>
      <c r="AT177" s="117" t="s">
        <v>161</v>
      </c>
      <c r="AU177" s="117" t="s">
        <v>83</v>
      </c>
      <c r="AY177" s="117" t="s">
        <v>160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17" t="s">
        <v>83</v>
      </c>
      <c r="BK177" s="174">
        <f t="shared" si="14"/>
        <v>0</v>
      </c>
      <c r="BL177" s="117" t="s">
        <v>165</v>
      </c>
      <c r="BM177" s="117" t="s">
        <v>497</v>
      </c>
    </row>
    <row r="178" spans="2:65" s="126" customFormat="1" ht="20.5" customHeight="1">
      <c r="B178" s="127"/>
      <c r="C178" s="383" t="s">
        <v>75</v>
      </c>
      <c r="D178" s="383" t="s">
        <v>161</v>
      </c>
      <c r="E178" s="384" t="s">
        <v>1833</v>
      </c>
      <c r="F178" s="385" t="s">
        <v>1834</v>
      </c>
      <c r="G178" s="385"/>
      <c r="H178" s="385"/>
      <c r="I178" s="385"/>
      <c r="J178" s="386" t="s">
        <v>178</v>
      </c>
      <c r="K178" s="387">
        <v>64</v>
      </c>
      <c r="L178" s="317">
        <v>0</v>
      </c>
      <c r="M178" s="317"/>
      <c r="N178" s="318">
        <f t="shared" si="5"/>
        <v>0</v>
      </c>
      <c r="O178" s="318"/>
      <c r="P178" s="318"/>
      <c r="Q178" s="318"/>
      <c r="R178" s="130"/>
      <c r="T178" s="207" t="s">
        <v>5</v>
      </c>
      <c r="U178" s="208" t="s">
        <v>40</v>
      </c>
      <c r="V178" s="128"/>
      <c r="W178" s="209">
        <f t="shared" si="6"/>
        <v>0</v>
      </c>
      <c r="X178" s="209">
        <v>0</v>
      </c>
      <c r="Y178" s="209">
        <f t="shared" si="7"/>
        <v>0</v>
      </c>
      <c r="Z178" s="209">
        <v>0</v>
      </c>
      <c r="AA178" s="210">
        <f t="shared" si="8"/>
        <v>0</v>
      </c>
      <c r="AR178" s="117" t="s">
        <v>165</v>
      </c>
      <c r="AT178" s="117" t="s">
        <v>161</v>
      </c>
      <c r="AU178" s="117" t="s">
        <v>83</v>
      </c>
      <c r="AY178" s="117" t="s">
        <v>160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17" t="s">
        <v>83</v>
      </c>
      <c r="BK178" s="174">
        <f t="shared" si="14"/>
        <v>0</v>
      </c>
      <c r="BL178" s="117" t="s">
        <v>165</v>
      </c>
      <c r="BM178" s="117" t="s">
        <v>510</v>
      </c>
    </row>
    <row r="179" spans="2:65" s="126" customFormat="1" ht="20.5" customHeight="1">
      <c r="B179" s="127"/>
      <c r="C179" s="383" t="s">
        <v>75</v>
      </c>
      <c r="D179" s="383" t="s">
        <v>161</v>
      </c>
      <c r="E179" s="384" t="s">
        <v>1835</v>
      </c>
      <c r="F179" s="385" t="s">
        <v>1836</v>
      </c>
      <c r="G179" s="385"/>
      <c r="H179" s="385"/>
      <c r="I179" s="385"/>
      <c r="J179" s="386" t="s">
        <v>178</v>
      </c>
      <c r="K179" s="387">
        <v>16</v>
      </c>
      <c r="L179" s="317">
        <v>0</v>
      </c>
      <c r="M179" s="317"/>
      <c r="N179" s="318">
        <f t="shared" si="5"/>
        <v>0</v>
      </c>
      <c r="O179" s="318"/>
      <c r="P179" s="318"/>
      <c r="Q179" s="318"/>
      <c r="R179" s="130"/>
      <c r="T179" s="207" t="s">
        <v>5</v>
      </c>
      <c r="U179" s="208" t="s">
        <v>40</v>
      </c>
      <c r="V179" s="128"/>
      <c r="W179" s="209">
        <f t="shared" si="6"/>
        <v>0</v>
      </c>
      <c r="X179" s="209">
        <v>0</v>
      </c>
      <c r="Y179" s="209">
        <f t="shared" si="7"/>
        <v>0</v>
      </c>
      <c r="Z179" s="209">
        <v>0</v>
      </c>
      <c r="AA179" s="210">
        <f t="shared" si="8"/>
        <v>0</v>
      </c>
      <c r="AR179" s="117" t="s">
        <v>165</v>
      </c>
      <c r="AT179" s="117" t="s">
        <v>161</v>
      </c>
      <c r="AU179" s="117" t="s">
        <v>83</v>
      </c>
      <c r="AY179" s="117" t="s">
        <v>160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17" t="s">
        <v>83</v>
      </c>
      <c r="BK179" s="174">
        <f t="shared" si="14"/>
        <v>0</v>
      </c>
      <c r="BL179" s="117" t="s">
        <v>165</v>
      </c>
      <c r="BM179" s="117" t="s">
        <v>518</v>
      </c>
    </row>
    <row r="180" spans="2:65" s="126" customFormat="1" ht="20.5" customHeight="1">
      <c r="B180" s="127"/>
      <c r="C180" s="383" t="s">
        <v>75</v>
      </c>
      <c r="D180" s="383" t="s">
        <v>161</v>
      </c>
      <c r="E180" s="384" t="s">
        <v>1837</v>
      </c>
      <c r="F180" s="385" t="s">
        <v>1826</v>
      </c>
      <c r="G180" s="385"/>
      <c r="H180" s="385"/>
      <c r="I180" s="385"/>
      <c r="J180" s="386" t="s">
        <v>412</v>
      </c>
      <c r="K180" s="387">
        <v>8</v>
      </c>
      <c r="L180" s="317">
        <v>0</v>
      </c>
      <c r="M180" s="317"/>
      <c r="N180" s="318">
        <f t="shared" si="5"/>
        <v>0</v>
      </c>
      <c r="O180" s="318"/>
      <c r="P180" s="318"/>
      <c r="Q180" s="318"/>
      <c r="R180" s="130"/>
      <c r="T180" s="207" t="s">
        <v>5</v>
      </c>
      <c r="U180" s="208" t="s">
        <v>40</v>
      </c>
      <c r="V180" s="128"/>
      <c r="W180" s="209">
        <f t="shared" si="6"/>
        <v>0</v>
      </c>
      <c r="X180" s="209">
        <v>0</v>
      </c>
      <c r="Y180" s="209">
        <f t="shared" si="7"/>
        <v>0</v>
      </c>
      <c r="Z180" s="209">
        <v>0</v>
      </c>
      <c r="AA180" s="210">
        <f t="shared" si="8"/>
        <v>0</v>
      </c>
      <c r="AR180" s="117" t="s">
        <v>165</v>
      </c>
      <c r="AT180" s="117" t="s">
        <v>161</v>
      </c>
      <c r="AU180" s="117" t="s">
        <v>83</v>
      </c>
      <c r="AY180" s="117" t="s">
        <v>160</v>
      </c>
      <c r="BE180" s="174">
        <f t="shared" si="9"/>
        <v>0</v>
      </c>
      <c r="BF180" s="174">
        <f t="shared" si="10"/>
        <v>0</v>
      </c>
      <c r="BG180" s="174">
        <f t="shared" si="11"/>
        <v>0</v>
      </c>
      <c r="BH180" s="174">
        <f t="shared" si="12"/>
        <v>0</v>
      </c>
      <c r="BI180" s="174">
        <f t="shared" si="13"/>
        <v>0</v>
      </c>
      <c r="BJ180" s="117" t="s">
        <v>83</v>
      </c>
      <c r="BK180" s="174">
        <f t="shared" si="14"/>
        <v>0</v>
      </c>
      <c r="BL180" s="117" t="s">
        <v>165</v>
      </c>
      <c r="BM180" s="117" t="s">
        <v>285</v>
      </c>
    </row>
    <row r="181" spans="2:65" s="126" customFormat="1" ht="63.1" customHeight="1">
      <c r="B181" s="127"/>
      <c r="C181" s="383" t="s">
        <v>75</v>
      </c>
      <c r="D181" s="383" t="s">
        <v>161</v>
      </c>
      <c r="E181" s="384" t="s">
        <v>1838</v>
      </c>
      <c r="F181" s="385" t="s">
        <v>1839</v>
      </c>
      <c r="G181" s="385"/>
      <c r="H181" s="385"/>
      <c r="I181" s="385"/>
      <c r="J181" s="386" t="s">
        <v>412</v>
      </c>
      <c r="K181" s="387">
        <v>8</v>
      </c>
      <c r="L181" s="317">
        <v>0</v>
      </c>
      <c r="M181" s="317"/>
      <c r="N181" s="318">
        <f t="shared" si="5"/>
        <v>0</v>
      </c>
      <c r="O181" s="318"/>
      <c r="P181" s="318"/>
      <c r="Q181" s="318"/>
      <c r="R181" s="130"/>
      <c r="T181" s="207" t="s">
        <v>5</v>
      </c>
      <c r="U181" s="208" t="s">
        <v>40</v>
      </c>
      <c r="V181" s="128"/>
      <c r="W181" s="209">
        <f t="shared" si="6"/>
        <v>0</v>
      </c>
      <c r="X181" s="209">
        <v>0</v>
      </c>
      <c r="Y181" s="209">
        <f t="shared" si="7"/>
        <v>0</v>
      </c>
      <c r="Z181" s="209">
        <v>0</v>
      </c>
      <c r="AA181" s="210">
        <f t="shared" si="8"/>
        <v>0</v>
      </c>
      <c r="AR181" s="117" t="s">
        <v>165</v>
      </c>
      <c r="AT181" s="117" t="s">
        <v>161</v>
      </c>
      <c r="AU181" s="117" t="s">
        <v>83</v>
      </c>
      <c r="AY181" s="117" t="s">
        <v>160</v>
      </c>
      <c r="BE181" s="174">
        <f t="shared" si="9"/>
        <v>0</v>
      </c>
      <c r="BF181" s="174">
        <f t="shared" si="10"/>
        <v>0</v>
      </c>
      <c r="BG181" s="174">
        <f t="shared" si="11"/>
        <v>0</v>
      </c>
      <c r="BH181" s="174">
        <f t="shared" si="12"/>
        <v>0</v>
      </c>
      <c r="BI181" s="174">
        <f t="shared" si="13"/>
        <v>0</v>
      </c>
      <c r="BJ181" s="117" t="s">
        <v>83</v>
      </c>
      <c r="BK181" s="174">
        <f t="shared" si="14"/>
        <v>0</v>
      </c>
      <c r="BL181" s="117" t="s">
        <v>165</v>
      </c>
      <c r="BM181" s="117" t="s">
        <v>542</v>
      </c>
    </row>
    <row r="182" spans="2:65" s="126" customFormat="1" ht="28.95" customHeight="1">
      <c r="B182" s="127"/>
      <c r="C182" s="383" t="s">
        <v>75</v>
      </c>
      <c r="D182" s="383" t="s">
        <v>161</v>
      </c>
      <c r="E182" s="384" t="s">
        <v>1840</v>
      </c>
      <c r="F182" s="385" t="s">
        <v>1841</v>
      </c>
      <c r="G182" s="385"/>
      <c r="H182" s="385"/>
      <c r="I182" s="385"/>
      <c r="J182" s="386" t="s">
        <v>412</v>
      </c>
      <c r="K182" s="387">
        <v>8</v>
      </c>
      <c r="L182" s="317">
        <v>0</v>
      </c>
      <c r="M182" s="317"/>
      <c r="N182" s="318">
        <f t="shared" si="5"/>
        <v>0</v>
      </c>
      <c r="O182" s="318"/>
      <c r="P182" s="318"/>
      <c r="Q182" s="318"/>
      <c r="R182" s="130"/>
      <c r="T182" s="207" t="s">
        <v>5</v>
      </c>
      <c r="U182" s="208" t="s">
        <v>40</v>
      </c>
      <c r="V182" s="128"/>
      <c r="W182" s="209">
        <f t="shared" si="6"/>
        <v>0</v>
      </c>
      <c r="X182" s="209">
        <v>0</v>
      </c>
      <c r="Y182" s="209">
        <f t="shared" si="7"/>
        <v>0</v>
      </c>
      <c r="Z182" s="209">
        <v>0</v>
      </c>
      <c r="AA182" s="210">
        <f t="shared" si="8"/>
        <v>0</v>
      </c>
      <c r="AR182" s="117" t="s">
        <v>165</v>
      </c>
      <c r="AT182" s="117" t="s">
        <v>161</v>
      </c>
      <c r="AU182" s="117" t="s">
        <v>83</v>
      </c>
      <c r="AY182" s="117" t="s">
        <v>160</v>
      </c>
      <c r="BE182" s="174">
        <f t="shared" si="9"/>
        <v>0</v>
      </c>
      <c r="BF182" s="174">
        <f t="shared" si="10"/>
        <v>0</v>
      </c>
      <c r="BG182" s="174">
        <f t="shared" si="11"/>
        <v>0</v>
      </c>
      <c r="BH182" s="174">
        <f t="shared" si="12"/>
        <v>0</v>
      </c>
      <c r="BI182" s="174">
        <f t="shared" si="13"/>
        <v>0</v>
      </c>
      <c r="BJ182" s="117" t="s">
        <v>83</v>
      </c>
      <c r="BK182" s="174">
        <f t="shared" si="14"/>
        <v>0</v>
      </c>
      <c r="BL182" s="117" t="s">
        <v>165</v>
      </c>
      <c r="BM182" s="117" t="s">
        <v>550</v>
      </c>
    </row>
    <row r="183" spans="2:63" s="195" customFormat="1" ht="37.4" customHeight="1">
      <c r="B183" s="191"/>
      <c r="C183" s="417"/>
      <c r="D183" s="419" t="s">
        <v>1765</v>
      </c>
      <c r="E183" s="419"/>
      <c r="F183" s="419"/>
      <c r="G183" s="419"/>
      <c r="H183" s="419"/>
      <c r="I183" s="419"/>
      <c r="J183" s="419"/>
      <c r="K183" s="419"/>
      <c r="L183" s="193"/>
      <c r="M183" s="193"/>
      <c r="N183" s="381">
        <f>BK183</f>
        <v>0</v>
      </c>
      <c r="O183" s="382"/>
      <c r="P183" s="382"/>
      <c r="Q183" s="382"/>
      <c r="R183" s="194"/>
      <c r="T183" s="196"/>
      <c r="U183" s="192"/>
      <c r="V183" s="192"/>
      <c r="W183" s="197">
        <f>SUM(W184:W186)</f>
        <v>0</v>
      </c>
      <c r="X183" s="192"/>
      <c r="Y183" s="197">
        <f>SUM(Y184:Y186)</f>
        <v>0</v>
      </c>
      <c r="Z183" s="192"/>
      <c r="AA183" s="198">
        <f>SUM(AA184:AA186)</f>
        <v>0</v>
      </c>
      <c r="AR183" s="199" t="s">
        <v>83</v>
      </c>
      <c r="AT183" s="200" t="s">
        <v>74</v>
      </c>
      <c r="AU183" s="200" t="s">
        <v>75</v>
      </c>
      <c r="AY183" s="199" t="s">
        <v>160</v>
      </c>
      <c r="BK183" s="201">
        <f>SUM(BK184:BK186)</f>
        <v>0</v>
      </c>
    </row>
    <row r="184" spans="2:65" s="126" customFormat="1" ht="28.95" customHeight="1">
      <c r="B184" s="127"/>
      <c r="C184" s="383" t="s">
        <v>75</v>
      </c>
      <c r="D184" s="383" t="s">
        <v>161</v>
      </c>
      <c r="E184" s="384" t="s">
        <v>1842</v>
      </c>
      <c r="F184" s="385" t="s">
        <v>1843</v>
      </c>
      <c r="G184" s="385"/>
      <c r="H184" s="385"/>
      <c r="I184" s="385"/>
      <c r="J184" s="386" t="s">
        <v>178</v>
      </c>
      <c r="K184" s="387">
        <v>217</v>
      </c>
      <c r="L184" s="317">
        <v>0</v>
      </c>
      <c r="M184" s="317"/>
      <c r="N184" s="318">
        <f>ROUND(L184*K184,2)</f>
        <v>0</v>
      </c>
      <c r="O184" s="318"/>
      <c r="P184" s="318"/>
      <c r="Q184" s="318"/>
      <c r="R184" s="130"/>
      <c r="T184" s="207" t="s">
        <v>5</v>
      </c>
      <c r="U184" s="208" t="s">
        <v>40</v>
      </c>
      <c r="V184" s="128"/>
      <c r="W184" s="209">
        <f>V184*K184</f>
        <v>0</v>
      </c>
      <c r="X184" s="209">
        <v>0</v>
      </c>
      <c r="Y184" s="209">
        <f>X184*K184</f>
        <v>0</v>
      </c>
      <c r="Z184" s="209">
        <v>0</v>
      </c>
      <c r="AA184" s="210">
        <f>Z184*K184</f>
        <v>0</v>
      </c>
      <c r="AR184" s="117" t="s">
        <v>165</v>
      </c>
      <c r="AT184" s="117" t="s">
        <v>161</v>
      </c>
      <c r="AU184" s="117" t="s">
        <v>83</v>
      </c>
      <c r="AY184" s="117" t="s">
        <v>160</v>
      </c>
      <c r="BE184" s="174">
        <f>IF(U184="základní",N184,0)</f>
        <v>0</v>
      </c>
      <c r="BF184" s="174">
        <f>IF(U184="snížená",N184,0)</f>
        <v>0</v>
      </c>
      <c r="BG184" s="174">
        <f>IF(U184="zákl. přenesená",N184,0)</f>
        <v>0</v>
      </c>
      <c r="BH184" s="174">
        <f>IF(U184="sníž. přenesená",N184,0)</f>
        <v>0</v>
      </c>
      <c r="BI184" s="174">
        <f>IF(U184="nulová",N184,0)</f>
        <v>0</v>
      </c>
      <c r="BJ184" s="117" t="s">
        <v>83</v>
      </c>
      <c r="BK184" s="174">
        <f>ROUND(L184*K184,2)</f>
        <v>0</v>
      </c>
      <c r="BL184" s="117" t="s">
        <v>165</v>
      </c>
      <c r="BM184" s="117" t="s">
        <v>571</v>
      </c>
    </row>
    <row r="185" spans="2:65" s="126" customFormat="1" ht="28.95" customHeight="1">
      <c r="B185" s="127"/>
      <c r="C185" s="383" t="s">
        <v>75</v>
      </c>
      <c r="D185" s="383" t="s">
        <v>161</v>
      </c>
      <c r="E185" s="384" t="s">
        <v>1844</v>
      </c>
      <c r="F185" s="385" t="s">
        <v>1845</v>
      </c>
      <c r="G185" s="385"/>
      <c r="H185" s="385"/>
      <c r="I185" s="385"/>
      <c r="J185" s="386" t="s">
        <v>178</v>
      </c>
      <c r="K185" s="387">
        <v>217</v>
      </c>
      <c r="L185" s="317">
        <v>0</v>
      </c>
      <c r="M185" s="317"/>
      <c r="N185" s="318">
        <f>ROUND(L185*K185,2)</f>
        <v>0</v>
      </c>
      <c r="O185" s="318"/>
      <c r="P185" s="318"/>
      <c r="Q185" s="318"/>
      <c r="R185" s="130"/>
      <c r="T185" s="207" t="s">
        <v>5</v>
      </c>
      <c r="U185" s="208" t="s">
        <v>40</v>
      </c>
      <c r="V185" s="128"/>
      <c r="W185" s="209">
        <f>V185*K185</f>
        <v>0</v>
      </c>
      <c r="X185" s="209">
        <v>0</v>
      </c>
      <c r="Y185" s="209">
        <f>X185*K185</f>
        <v>0</v>
      </c>
      <c r="Z185" s="209">
        <v>0</v>
      </c>
      <c r="AA185" s="210">
        <f>Z185*K185</f>
        <v>0</v>
      </c>
      <c r="AR185" s="117" t="s">
        <v>165</v>
      </c>
      <c r="AT185" s="117" t="s">
        <v>161</v>
      </c>
      <c r="AU185" s="117" t="s">
        <v>83</v>
      </c>
      <c r="AY185" s="117" t="s">
        <v>160</v>
      </c>
      <c r="BE185" s="174">
        <f>IF(U185="základní",N185,0)</f>
        <v>0</v>
      </c>
      <c r="BF185" s="174">
        <f>IF(U185="snížená",N185,0)</f>
        <v>0</v>
      </c>
      <c r="BG185" s="174">
        <f>IF(U185="zákl. přenesená",N185,0)</f>
        <v>0</v>
      </c>
      <c r="BH185" s="174">
        <f>IF(U185="sníž. přenesená",N185,0)</f>
        <v>0</v>
      </c>
      <c r="BI185" s="174">
        <f>IF(U185="nulová",N185,0)</f>
        <v>0</v>
      </c>
      <c r="BJ185" s="117" t="s">
        <v>83</v>
      </c>
      <c r="BK185" s="174">
        <f>ROUND(L185*K185,2)</f>
        <v>0</v>
      </c>
      <c r="BL185" s="117" t="s">
        <v>165</v>
      </c>
      <c r="BM185" s="117" t="s">
        <v>582</v>
      </c>
    </row>
    <row r="186" spans="2:65" s="126" customFormat="1" ht="40.15" customHeight="1">
      <c r="B186" s="127"/>
      <c r="C186" s="383" t="s">
        <v>75</v>
      </c>
      <c r="D186" s="383" t="s">
        <v>161</v>
      </c>
      <c r="E186" s="384" t="s">
        <v>1846</v>
      </c>
      <c r="F186" s="385" t="s">
        <v>1847</v>
      </c>
      <c r="G186" s="385"/>
      <c r="H186" s="385"/>
      <c r="I186" s="385"/>
      <c r="J186" s="386" t="s">
        <v>164</v>
      </c>
      <c r="K186" s="387">
        <v>97.65</v>
      </c>
      <c r="L186" s="317">
        <v>0</v>
      </c>
      <c r="M186" s="317"/>
      <c r="N186" s="318">
        <f>ROUND(L186*K186,2)</f>
        <v>0</v>
      </c>
      <c r="O186" s="318"/>
      <c r="P186" s="318"/>
      <c r="Q186" s="318"/>
      <c r="R186" s="130"/>
      <c r="T186" s="207" t="s">
        <v>5</v>
      </c>
      <c r="U186" s="208" t="s">
        <v>40</v>
      </c>
      <c r="V186" s="128"/>
      <c r="W186" s="209">
        <f>V186*K186</f>
        <v>0</v>
      </c>
      <c r="X186" s="209">
        <v>0</v>
      </c>
      <c r="Y186" s="209">
        <f>X186*K186</f>
        <v>0</v>
      </c>
      <c r="Z186" s="209">
        <v>0</v>
      </c>
      <c r="AA186" s="210">
        <f>Z186*K186</f>
        <v>0</v>
      </c>
      <c r="AR186" s="117" t="s">
        <v>165</v>
      </c>
      <c r="AT186" s="117" t="s">
        <v>161</v>
      </c>
      <c r="AU186" s="117" t="s">
        <v>83</v>
      </c>
      <c r="AY186" s="117" t="s">
        <v>160</v>
      </c>
      <c r="BE186" s="174">
        <f>IF(U186="základní",N186,0)</f>
        <v>0</v>
      </c>
      <c r="BF186" s="174">
        <f>IF(U186="snížená",N186,0)</f>
        <v>0</v>
      </c>
      <c r="BG186" s="174">
        <f>IF(U186="zákl. přenesená",N186,0)</f>
        <v>0</v>
      </c>
      <c r="BH186" s="174">
        <f>IF(U186="sníž. přenesená",N186,0)</f>
        <v>0</v>
      </c>
      <c r="BI186" s="174">
        <f>IF(U186="nulová",N186,0)</f>
        <v>0</v>
      </c>
      <c r="BJ186" s="117" t="s">
        <v>83</v>
      </c>
      <c r="BK186" s="174">
        <f>ROUND(L186*K186,2)</f>
        <v>0</v>
      </c>
      <c r="BL186" s="117" t="s">
        <v>165</v>
      </c>
      <c r="BM186" s="117" t="s">
        <v>474</v>
      </c>
    </row>
    <row r="187" spans="2:63" s="195" customFormat="1" ht="37.4" customHeight="1">
      <c r="B187" s="191"/>
      <c r="C187" s="417"/>
      <c r="D187" s="419" t="s">
        <v>1766</v>
      </c>
      <c r="E187" s="419"/>
      <c r="F187" s="419"/>
      <c r="G187" s="419"/>
      <c r="H187" s="419"/>
      <c r="I187" s="419"/>
      <c r="J187" s="419"/>
      <c r="K187" s="419"/>
      <c r="L187" s="193"/>
      <c r="M187" s="193"/>
      <c r="N187" s="381">
        <f>BK187</f>
        <v>0</v>
      </c>
      <c r="O187" s="382"/>
      <c r="P187" s="382"/>
      <c r="Q187" s="382"/>
      <c r="R187" s="194"/>
      <c r="T187" s="196"/>
      <c r="U187" s="192"/>
      <c r="V187" s="192"/>
      <c r="W187" s="197">
        <f>SUM(W188:W190)</f>
        <v>0</v>
      </c>
      <c r="X187" s="192"/>
      <c r="Y187" s="197">
        <f>SUM(Y188:Y190)</f>
        <v>0</v>
      </c>
      <c r="Z187" s="192"/>
      <c r="AA187" s="198">
        <f>SUM(AA188:AA190)</f>
        <v>0</v>
      </c>
      <c r="AR187" s="199" t="s">
        <v>83</v>
      </c>
      <c r="AT187" s="200" t="s">
        <v>74</v>
      </c>
      <c r="AU187" s="200" t="s">
        <v>75</v>
      </c>
      <c r="AY187" s="199" t="s">
        <v>160</v>
      </c>
      <c r="BK187" s="201">
        <f>SUM(BK188:BK190)</f>
        <v>0</v>
      </c>
    </row>
    <row r="188" spans="2:65" s="126" customFormat="1" ht="28.95" customHeight="1">
      <c r="B188" s="127"/>
      <c r="C188" s="383" t="s">
        <v>75</v>
      </c>
      <c r="D188" s="383" t="s">
        <v>161</v>
      </c>
      <c r="E188" s="384" t="s">
        <v>1848</v>
      </c>
      <c r="F188" s="385" t="s">
        <v>1849</v>
      </c>
      <c r="G188" s="385"/>
      <c r="H188" s="385"/>
      <c r="I188" s="385"/>
      <c r="J188" s="386" t="s">
        <v>178</v>
      </c>
      <c r="K188" s="387">
        <v>44</v>
      </c>
      <c r="L188" s="317">
        <v>0</v>
      </c>
      <c r="M188" s="317"/>
      <c r="N188" s="318">
        <f>ROUND(L188*K188,2)</f>
        <v>0</v>
      </c>
      <c r="O188" s="318"/>
      <c r="P188" s="318"/>
      <c r="Q188" s="318"/>
      <c r="R188" s="130"/>
      <c r="T188" s="207" t="s">
        <v>5</v>
      </c>
      <c r="U188" s="208" t="s">
        <v>40</v>
      </c>
      <c r="V188" s="128"/>
      <c r="W188" s="209">
        <f>V188*K188</f>
        <v>0</v>
      </c>
      <c r="X188" s="209">
        <v>0</v>
      </c>
      <c r="Y188" s="209">
        <f>X188*K188</f>
        <v>0</v>
      </c>
      <c r="Z188" s="209">
        <v>0</v>
      </c>
      <c r="AA188" s="210">
        <f>Z188*K188</f>
        <v>0</v>
      </c>
      <c r="AR188" s="117" t="s">
        <v>165</v>
      </c>
      <c r="AT188" s="117" t="s">
        <v>161</v>
      </c>
      <c r="AU188" s="117" t="s">
        <v>83</v>
      </c>
      <c r="AY188" s="117" t="s">
        <v>160</v>
      </c>
      <c r="BE188" s="174">
        <f>IF(U188="základní",N188,0)</f>
        <v>0</v>
      </c>
      <c r="BF188" s="174">
        <f>IF(U188="snížená",N188,0)</f>
        <v>0</v>
      </c>
      <c r="BG188" s="174">
        <f>IF(U188="zákl. přenesená",N188,0)</f>
        <v>0</v>
      </c>
      <c r="BH188" s="174">
        <f>IF(U188="sníž. přenesená",N188,0)</f>
        <v>0</v>
      </c>
      <c r="BI188" s="174">
        <f>IF(U188="nulová",N188,0)</f>
        <v>0</v>
      </c>
      <c r="BJ188" s="117" t="s">
        <v>83</v>
      </c>
      <c r="BK188" s="174">
        <f>ROUND(L188*K188,2)</f>
        <v>0</v>
      </c>
      <c r="BL188" s="117" t="s">
        <v>165</v>
      </c>
      <c r="BM188" s="117" t="s">
        <v>1459</v>
      </c>
    </row>
    <row r="189" spans="2:65" s="126" customFormat="1" ht="28.95" customHeight="1">
      <c r="B189" s="127"/>
      <c r="C189" s="383" t="s">
        <v>75</v>
      </c>
      <c r="D189" s="383" t="s">
        <v>161</v>
      </c>
      <c r="E189" s="384" t="s">
        <v>1850</v>
      </c>
      <c r="F189" s="385" t="s">
        <v>1851</v>
      </c>
      <c r="G189" s="385"/>
      <c r="H189" s="385"/>
      <c r="I189" s="385"/>
      <c r="J189" s="386" t="s">
        <v>178</v>
      </c>
      <c r="K189" s="387">
        <v>44</v>
      </c>
      <c r="L189" s="317">
        <v>0</v>
      </c>
      <c r="M189" s="317"/>
      <c r="N189" s="318">
        <f>ROUND(L189*K189,2)</f>
        <v>0</v>
      </c>
      <c r="O189" s="318"/>
      <c r="P189" s="318"/>
      <c r="Q189" s="318"/>
      <c r="R189" s="130"/>
      <c r="T189" s="207" t="s">
        <v>5</v>
      </c>
      <c r="U189" s="208" t="s">
        <v>40</v>
      </c>
      <c r="V189" s="128"/>
      <c r="W189" s="209">
        <f>V189*K189</f>
        <v>0</v>
      </c>
      <c r="X189" s="209">
        <v>0</v>
      </c>
      <c r="Y189" s="209">
        <f>X189*K189</f>
        <v>0</v>
      </c>
      <c r="Z189" s="209">
        <v>0</v>
      </c>
      <c r="AA189" s="210">
        <f>Z189*K189</f>
        <v>0</v>
      </c>
      <c r="AR189" s="117" t="s">
        <v>165</v>
      </c>
      <c r="AT189" s="117" t="s">
        <v>161</v>
      </c>
      <c r="AU189" s="117" t="s">
        <v>83</v>
      </c>
      <c r="AY189" s="117" t="s">
        <v>160</v>
      </c>
      <c r="BE189" s="174">
        <f>IF(U189="základní",N189,0)</f>
        <v>0</v>
      </c>
      <c r="BF189" s="174">
        <f>IF(U189="snížená",N189,0)</f>
        <v>0</v>
      </c>
      <c r="BG189" s="174">
        <f>IF(U189="zákl. přenesená",N189,0)</f>
        <v>0</v>
      </c>
      <c r="BH189" s="174">
        <f>IF(U189="sníž. přenesená",N189,0)</f>
        <v>0</v>
      </c>
      <c r="BI189" s="174">
        <f>IF(U189="nulová",N189,0)</f>
        <v>0</v>
      </c>
      <c r="BJ189" s="117" t="s">
        <v>83</v>
      </c>
      <c r="BK189" s="174">
        <f>ROUND(L189*K189,2)</f>
        <v>0</v>
      </c>
      <c r="BL189" s="117" t="s">
        <v>165</v>
      </c>
      <c r="BM189" s="117" t="s">
        <v>1852</v>
      </c>
    </row>
    <row r="190" spans="2:65" s="126" customFormat="1" ht="40.15" customHeight="1">
      <c r="B190" s="127"/>
      <c r="C190" s="383" t="s">
        <v>75</v>
      </c>
      <c r="D190" s="383" t="s">
        <v>161</v>
      </c>
      <c r="E190" s="384" t="s">
        <v>1853</v>
      </c>
      <c r="F190" s="385" t="s">
        <v>1854</v>
      </c>
      <c r="G190" s="385"/>
      <c r="H190" s="385"/>
      <c r="I190" s="385"/>
      <c r="J190" s="386" t="s">
        <v>164</v>
      </c>
      <c r="K190" s="387">
        <v>30.8</v>
      </c>
      <c r="L190" s="317">
        <v>0</v>
      </c>
      <c r="M190" s="317"/>
      <c r="N190" s="318">
        <f>ROUND(L190*K190,2)</f>
        <v>0</v>
      </c>
      <c r="O190" s="318"/>
      <c r="P190" s="318"/>
      <c r="Q190" s="318"/>
      <c r="R190" s="130"/>
      <c r="T190" s="207" t="s">
        <v>5</v>
      </c>
      <c r="U190" s="208" t="s">
        <v>40</v>
      </c>
      <c r="V190" s="128"/>
      <c r="W190" s="209">
        <f>V190*K190</f>
        <v>0</v>
      </c>
      <c r="X190" s="209">
        <v>0</v>
      </c>
      <c r="Y190" s="209">
        <f>X190*K190</f>
        <v>0</v>
      </c>
      <c r="Z190" s="209">
        <v>0</v>
      </c>
      <c r="AA190" s="210">
        <f>Z190*K190</f>
        <v>0</v>
      </c>
      <c r="AR190" s="117" t="s">
        <v>165</v>
      </c>
      <c r="AT190" s="117" t="s">
        <v>161</v>
      </c>
      <c r="AU190" s="117" t="s">
        <v>83</v>
      </c>
      <c r="AY190" s="117" t="s">
        <v>160</v>
      </c>
      <c r="BE190" s="174">
        <f>IF(U190="základní",N190,0)</f>
        <v>0</v>
      </c>
      <c r="BF190" s="174">
        <f>IF(U190="snížená",N190,0)</f>
        <v>0</v>
      </c>
      <c r="BG190" s="174">
        <f>IF(U190="zákl. přenesená",N190,0)</f>
        <v>0</v>
      </c>
      <c r="BH190" s="174">
        <f>IF(U190="sníž. přenesená",N190,0)</f>
        <v>0</v>
      </c>
      <c r="BI190" s="174">
        <f>IF(U190="nulová",N190,0)</f>
        <v>0</v>
      </c>
      <c r="BJ190" s="117" t="s">
        <v>83</v>
      </c>
      <c r="BK190" s="174">
        <f>ROUND(L190*K190,2)</f>
        <v>0</v>
      </c>
      <c r="BL190" s="117" t="s">
        <v>165</v>
      </c>
      <c r="BM190" s="117" t="s">
        <v>1855</v>
      </c>
    </row>
    <row r="191" spans="2:63" s="195" customFormat="1" ht="37.4" customHeight="1">
      <c r="B191" s="191"/>
      <c r="C191" s="417"/>
      <c r="D191" s="419" t="s">
        <v>1767</v>
      </c>
      <c r="E191" s="419"/>
      <c r="F191" s="419"/>
      <c r="G191" s="419"/>
      <c r="H191" s="419"/>
      <c r="I191" s="419"/>
      <c r="J191" s="419"/>
      <c r="K191" s="419"/>
      <c r="L191" s="193"/>
      <c r="M191" s="193"/>
      <c r="N191" s="381">
        <f>BK191</f>
        <v>0</v>
      </c>
      <c r="O191" s="382"/>
      <c r="P191" s="382"/>
      <c r="Q191" s="382"/>
      <c r="R191" s="194"/>
      <c r="T191" s="196"/>
      <c r="U191" s="192"/>
      <c r="V191" s="192"/>
      <c r="W191" s="197">
        <f>SUM(W192:W198)</f>
        <v>0</v>
      </c>
      <c r="X191" s="192"/>
      <c r="Y191" s="197">
        <f>SUM(Y192:Y198)</f>
        <v>0</v>
      </c>
      <c r="Z191" s="192"/>
      <c r="AA191" s="198">
        <f>SUM(AA192:AA198)</f>
        <v>0</v>
      </c>
      <c r="AR191" s="199" t="s">
        <v>83</v>
      </c>
      <c r="AT191" s="200" t="s">
        <v>74</v>
      </c>
      <c r="AU191" s="200" t="s">
        <v>75</v>
      </c>
      <c r="AY191" s="199" t="s">
        <v>160</v>
      </c>
      <c r="BK191" s="201">
        <f>SUM(BK192:BK198)</f>
        <v>0</v>
      </c>
    </row>
    <row r="192" spans="2:65" s="126" customFormat="1" ht="40.15" customHeight="1">
      <c r="B192" s="127"/>
      <c r="C192" s="383" t="s">
        <v>75</v>
      </c>
      <c r="D192" s="383" t="s">
        <v>161</v>
      </c>
      <c r="E192" s="384" t="s">
        <v>1856</v>
      </c>
      <c r="F192" s="385" t="s">
        <v>1857</v>
      </c>
      <c r="G192" s="385"/>
      <c r="H192" s="385"/>
      <c r="I192" s="385"/>
      <c r="J192" s="386" t="s">
        <v>412</v>
      </c>
      <c r="K192" s="387">
        <v>8</v>
      </c>
      <c r="L192" s="317">
        <v>0</v>
      </c>
      <c r="M192" s="317"/>
      <c r="N192" s="318">
        <f aca="true" t="shared" si="15" ref="N192:N198">ROUND(L192*K192,2)</f>
        <v>0</v>
      </c>
      <c r="O192" s="318"/>
      <c r="P192" s="318"/>
      <c r="Q192" s="318"/>
      <c r="R192" s="130"/>
      <c r="T192" s="207" t="s">
        <v>5</v>
      </c>
      <c r="U192" s="208" t="s">
        <v>40</v>
      </c>
      <c r="V192" s="128"/>
      <c r="W192" s="209">
        <f aca="true" t="shared" si="16" ref="W192:W198">V192*K192</f>
        <v>0</v>
      </c>
      <c r="X192" s="209">
        <v>0</v>
      </c>
      <c r="Y192" s="209">
        <f aca="true" t="shared" si="17" ref="Y192:Y198">X192*K192</f>
        <v>0</v>
      </c>
      <c r="Z192" s="209">
        <v>0</v>
      </c>
      <c r="AA192" s="210">
        <f aca="true" t="shared" si="18" ref="AA192:AA198">Z192*K192</f>
        <v>0</v>
      </c>
      <c r="AR192" s="117" t="s">
        <v>165</v>
      </c>
      <c r="AT192" s="117" t="s">
        <v>161</v>
      </c>
      <c r="AU192" s="117" t="s">
        <v>83</v>
      </c>
      <c r="AY192" s="117" t="s">
        <v>160</v>
      </c>
      <c r="BE192" s="174">
        <f aca="true" t="shared" si="19" ref="BE192:BE198">IF(U192="základní",N192,0)</f>
        <v>0</v>
      </c>
      <c r="BF192" s="174">
        <f aca="true" t="shared" si="20" ref="BF192:BF198">IF(U192="snížená",N192,0)</f>
        <v>0</v>
      </c>
      <c r="BG192" s="174">
        <f aca="true" t="shared" si="21" ref="BG192:BG198">IF(U192="zákl. přenesená",N192,0)</f>
        <v>0</v>
      </c>
      <c r="BH192" s="174">
        <f aca="true" t="shared" si="22" ref="BH192:BH198">IF(U192="sníž. přenesená",N192,0)</f>
        <v>0</v>
      </c>
      <c r="BI192" s="174">
        <f aca="true" t="shared" si="23" ref="BI192:BI198">IF(U192="nulová",N192,0)</f>
        <v>0</v>
      </c>
      <c r="BJ192" s="117" t="s">
        <v>83</v>
      </c>
      <c r="BK192" s="174">
        <f aca="true" t="shared" si="24" ref="BK192:BK198">ROUND(L192*K192,2)</f>
        <v>0</v>
      </c>
      <c r="BL192" s="117" t="s">
        <v>165</v>
      </c>
      <c r="BM192" s="117" t="s">
        <v>1858</v>
      </c>
    </row>
    <row r="193" spans="2:65" s="126" customFormat="1" ht="63.1" customHeight="1">
      <c r="B193" s="127"/>
      <c r="C193" s="383" t="s">
        <v>75</v>
      </c>
      <c r="D193" s="383" t="s">
        <v>161</v>
      </c>
      <c r="E193" s="384" t="s">
        <v>1859</v>
      </c>
      <c r="F193" s="385" t="s">
        <v>1860</v>
      </c>
      <c r="G193" s="385"/>
      <c r="H193" s="385"/>
      <c r="I193" s="385"/>
      <c r="J193" s="386" t="s">
        <v>182</v>
      </c>
      <c r="K193" s="387">
        <v>0.53</v>
      </c>
      <c r="L193" s="317">
        <v>0</v>
      </c>
      <c r="M193" s="317"/>
      <c r="N193" s="318">
        <f t="shared" si="15"/>
        <v>0</v>
      </c>
      <c r="O193" s="318"/>
      <c r="P193" s="318"/>
      <c r="Q193" s="318"/>
      <c r="R193" s="130"/>
      <c r="T193" s="207" t="s">
        <v>5</v>
      </c>
      <c r="U193" s="208" t="s">
        <v>40</v>
      </c>
      <c r="V193" s="128"/>
      <c r="W193" s="209">
        <f t="shared" si="16"/>
        <v>0</v>
      </c>
      <c r="X193" s="209">
        <v>0</v>
      </c>
      <c r="Y193" s="209">
        <f t="shared" si="17"/>
        <v>0</v>
      </c>
      <c r="Z193" s="209">
        <v>0</v>
      </c>
      <c r="AA193" s="210">
        <f t="shared" si="18"/>
        <v>0</v>
      </c>
      <c r="AR193" s="117" t="s">
        <v>165</v>
      </c>
      <c r="AT193" s="117" t="s">
        <v>161</v>
      </c>
      <c r="AU193" s="117" t="s">
        <v>83</v>
      </c>
      <c r="AY193" s="117" t="s">
        <v>160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17" t="s">
        <v>83</v>
      </c>
      <c r="BK193" s="174">
        <f t="shared" si="24"/>
        <v>0</v>
      </c>
      <c r="BL193" s="117" t="s">
        <v>165</v>
      </c>
      <c r="BM193" s="117" t="s">
        <v>1861</v>
      </c>
    </row>
    <row r="194" spans="2:65" s="126" customFormat="1" ht="51.55" customHeight="1">
      <c r="B194" s="127"/>
      <c r="C194" s="383" t="s">
        <v>75</v>
      </c>
      <c r="D194" s="383" t="s">
        <v>161</v>
      </c>
      <c r="E194" s="384" t="s">
        <v>1862</v>
      </c>
      <c r="F194" s="385" t="s">
        <v>1863</v>
      </c>
      <c r="G194" s="385"/>
      <c r="H194" s="385"/>
      <c r="I194" s="385"/>
      <c r="J194" s="386" t="s">
        <v>182</v>
      </c>
      <c r="K194" s="387">
        <v>2.93</v>
      </c>
      <c r="L194" s="317">
        <v>0</v>
      </c>
      <c r="M194" s="317"/>
      <c r="N194" s="318">
        <f t="shared" si="15"/>
        <v>0</v>
      </c>
      <c r="O194" s="318"/>
      <c r="P194" s="318"/>
      <c r="Q194" s="318"/>
      <c r="R194" s="130"/>
      <c r="T194" s="207" t="s">
        <v>5</v>
      </c>
      <c r="U194" s="208" t="s">
        <v>40</v>
      </c>
      <c r="V194" s="128"/>
      <c r="W194" s="209">
        <f t="shared" si="16"/>
        <v>0</v>
      </c>
      <c r="X194" s="209">
        <v>0</v>
      </c>
      <c r="Y194" s="209">
        <f t="shared" si="17"/>
        <v>0</v>
      </c>
      <c r="Z194" s="209">
        <v>0</v>
      </c>
      <c r="AA194" s="210">
        <f t="shared" si="18"/>
        <v>0</v>
      </c>
      <c r="AR194" s="117" t="s">
        <v>165</v>
      </c>
      <c r="AT194" s="117" t="s">
        <v>161</v>
      </c>
      <c r="AU194" s="117" t="s">
        <v>83</v>
      </c>
      <c r="AY194" s="117" t="s">
        <v>160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17" t="s">
        <v>83</v>
      </c>
      <c r="BK194" s="174">
        <f t="shared" si="24"/>
        <v>0</v>
      </c>
      <c r="BL194" s="117" t="s">
        <v>165</v>
      </c>
      <c r="BM194" s="117" t="s">
        <v>1864</v>
      </c>
    </row>
    <row r="195" spans="2:65" s="126" customFormat="1" ht="40.15" customHeight="1">
      <c r="B195" s="127"/>
      <c r="C195" s="383" t="s">
        <v>75</v>
      </c>
      <c r="D195" s="383" t="s">
        <v>161</v>
      </c>
      <c r="E195" s="384" t="s">
        <v>1865</v>
      </c>
      <c r="F195" s="385" t="s">
        <v>1866</v>
      </c>
      <c r="G195" s="385"/>
      <c r="H195" s="385"/>
      <c r="I195" s="385"/>
      <c r="J195" s="386" t="s">
        <v>182</v>
      </c>
      <c r="K195" s="387">
        <v>2.93</v>
      </c>
      <c r="L195" s="317">
        <v>0</v>
      </c>
      <c r="M195" s="317"/>
      <c r="N195" s="318">
        <f t="shared" si="15"/>
        <v>0</v>
      </c>
      <c r="O195" s="318"/>
      <c r="P195" s="318"/>
      <c r="Q195" s="318"/>
      <c r="R195" s="130"/>
      <c r="T195" s="207" t="s">
        <v>5</v>
      </c>
      <c r="U195" s="208" t="s">
        <v>40</v>
      </c>
      <c r="V195" s="128"/>
      <c r="W195" s="209">
        <f t="shared" si="16"/>
        <v>0</v>
      </c>
      <c r="X195" s="209">
        <v>0</v>
      </c>
      <c r="Y195" s="209">
        <f t="shared" si="17"/>
        <v>0</v>
      </c>
      <c r="Z195" s="209">
        <v>0</v>
      </c>
      <c r="AA195" s="210">
        <f t="shared" si="18"/>
        <v>0</v>
      </c>
      <c r="AR195" s="117" t="s">
        <v>165</v>
      </c>
      <c r="AT195" s="117" t="s">
        <v>161</v>
      </c>
      <c r="AU195" s="117" t="s">
        <v>83</v>
      </c>
      <c r="AY195" s="117" t="s">
        <v>160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17" t="s">
        <v>83</v>
      </c>
      <c r="BK195" s="174">
        <f t="shared" si="24"/>
        <v>0</v>
      </c>
      <c r="BL195" s="117" t="s">
        <v>165</v>
      </c>
      <c r="BM195" s="117" t="s">
        <v>1867</v>
      </c>
    </row>
    <row r="196" spans="2:65" s="126" customFormat="1" ht="51.55" customHeight="1">
      <c r="B196" s="127"/>
      <c r="C196" s="383" t="s">
        <v>75</v>
      </c>
      <c r="D196" s="383" t="s">
        <v>161</v>
      </c>
      <c r="E196" s="384" t="s">
        <v>1868</v>
      </c>
      <c r="F196" s="385" t="s">
        <v>1869</v>
      </c>
      <c r="G196" s="385"/>
      <c r="H196" s="385"/>
      <c r="I196" s="385"/>
      <c r="J196" s="386" t="s">
        <v>278</v>
      </c>
      <c r="K196" s="387">
        <v>304</v>
      </c>
      <c r="L196" s="317">
        <v>0</v>
      </c>
      <c r="M196" s="317"/>
      <c r="N196" s="318">
        <f t="shared" si="15"/>
        <v>0</v>
      </c>
      <c r="O196" s="318"/>
      <c r="P196" s="318"/>
      <c r="Q196" s="318"/>
      <c r="R196" s="130"/>
      <c r="T196" s="207" t="s">
        <v>5</v>
      </c>
      <c r="U196" s="208" t="s">
        <v>40</v>
      </c>
      <c r="V196" s="128"/>
      <c r="W196" s="209">
        <f t="shared" si="16"/>
        <v>0</v>
      </c>
      <c r="X196" s="209">
        <v>0</v>
      </c>
      <c r="Y196" s="209">
        <f t="shared" si="17"/>
        <v>0</v>
      </c>
      <c r="Z196" s="209">
        <v>0</v>
      </c>
      <c r="AA196" s="210">
        <f t="shared" si="18"/>
        <v>0</v>
      </c>
      <c r="AR196" s="117" t="s">
        <v>165</v>
      </c>
      <c r="AT196" s="117" t="s">
        <v>161</v>
      </c>
      <c r="AU196" s="117" t="s">
        <v>83</v>
      </c>
      <c r="AY196" s="117" t="s">
        <v>160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17" t="s">
        <v>83</v>
      </c>
      <c r="BK196" s="174">
        <f t="shared" si="24"/>
        <v>0</v>
      </c>
      <c r="BL196" s="117" t="s">
        <v>165</v>
      </c>
      <c r="BM196" s="117" t="s">
        <v>1870</v>
      </c>
    </row>
    <row r="197" spans="2:65" s="126" customFormat="1" ht="51.55" customHeight="1">
      <c r="B197" s="127"/>
      <c r="C197" s="383" t="s">
        <v>75</v>
      </c>
      <c r="D197" s="383" t="s">
        <v>161</v>
      </c>
      <c r="E197" s="384" t="s">
        <v>1871</v>
      </c>
      <c r="F197" s="385" t="s">
        <v>1872</v>
      </c>
      <c r="G197" s="385"/>
      <c r="H197" s="385"/>
      <c r="I197" s="385"/>
      <c r="J197" s="386" t="s">
        <v>278</v>
      </c>
      <c r="K197" s="387">
        <v>304</v>
      </c>
      <c r="L197" s="317">
        <v>0</v>
      </c>
      <c r="M197" s="317"/>
      <c r="N197" s="318">
        <f t="shared" si="15"/>
        <v>0</v>
      </c>
      <c r="O197" s="318"/>
      <c r="P197" s="318"/>
      <c r="Q197" s="318"/>
      <c r="R197" s="130"/>
      <c r="T197" s="207" t="s">
        <v>5</v>
      </c>
      <c r="U197" s="208" t="s">
        <v>40</v>
      </c>
      <c r="V197" s="128"/>
      <c r="W197" s="209">
        <f t="shared" si="16"/>
        <v>0</v>
      </c>
      <c r="X197" s="209">
        <v>0</v>
      </c>
      <c r="Y197" s="209">
        <f t="shared" si="17"/>
        <v>0</v>
      </c>
      <c r="Z197" s="209">
        <v>0</v>
      </c>
      <c r="AA197" s="210">
        <f t="shared" si="18"/>
        <v>0</v>
      </c>
      <c r="AR197" s="117" t="s">
        <v>165</v>
      </c>
      <c r="AT197" s="117" t="s">
        <v>161</v>
      </c>
      <c r="AU197" s="117" t="s">
        <v>83</v>
      </c>
      <c r="AY197" s="117" t="s">
        <v>160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17" t="s">
        <v>83</v>
      </c>
      <c r="BK197" s="174">
        <f t="shared" si="24"/>
        <v>0</v>
      </c>
      <c r="BL197" s="117" t="s">
        <v>165</v>
      </c>
      <c r="BM197" s="117" t="s">
        <v>1873</v>
      </c>
    </row>
    <row r="198" spans="2:65" s="126" customFormat="1" ht="20.5" customHeight="1">
      <c r="B198" s="127"/>
      <c r="C198" s="383" t="s">
        <v>75</v>
      </c>
      <c r="D198" s="383" t="s">
        <v>161</v>
      </c>
      <c r="E198" s="384" t="s">
        <v>1874</v>
      </c>
      <c r="F198" s="385" t="s">
        <v>1875</v>
      </c>
      <c r="G198" s="385"/>
      <c r="H198" s="385"/>
      <c r="I198" s="385"/>
      <c r="J198" s="386" t="s">
        <v>412</v>
      </c>
      <c r="K198" s="387">
        <v>8</v>
      </c>
      <c r="L198" s="317">
        <v>0</v>
      </c>
      <c r="M198" s="317"/>
      <c r="N198" s="318">
        <f t="shared" si="15"/>
        <v>0</v>
      </c>
      <c r="O198" s="318"/>
      <c r="P198" s="318"/>
      <c r="Q198" s="318"/>
      <c r="R198" s="130"/>
      <c r="T198" s="207" t="s">
        <v>5</v>
      </c>
      <c r="U198" s="208" t="s">
        <v>40</v>
      </c>
      <c r="V198" s="128"/>
      <c r="W198" s="209">
        <f t="shared" si="16"/>
        <v>0</v>
      </c>
      <c r="X198" s="209">
        <v>0</v>
      </c>
      <c r="Y198" s="209">
        <f t="shared" si="17"/>
        <v>0</v>
      </c>
      <c r="Z198" s="209">
        <v>0</v>
      </c>
      <c r="AA198" s="210">
        <f t="shared" si="18"/>
        <v>0</v>
      </c>
      <c r="AR198" s="117" t="s">
        <v>165</v>
      </c>
      <c r="AT198" s="117" t="s">
        <v>161</v>
      </c>
      <c r="AU198" s="117" t="s">
        <v>83</v>
      </c>
      <c r="AY198" s="117" t="s">
        <v>160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17" t="s">
        <v>83</v>
      </c>
      <c r="BK198" s="174">
        <f t="shared" si="24"/>
        <v>0</v>
      </c>
      <c r="BL198" s="117" t="s">
        <v>165</v>
      </c>
      <c r="BM198" s="117" t="s">
        <v>1876</v>
      </c>
    </row>
    <row r="199" spans="2:63" s="195" customFormat="1" ht="37.4" customHeight="1">
      <c r="B199" s="191"/>
      <c r="C199" s="417"/>
      <c r="D199" s="419" t="s">
        <v>1768</v>
      </c>
      <c r="E199" s="419"/>
      <c r="F199" s="419"/>
      <c r="G199" s="419"/>
      <c r="H199" s="419"/>
      <c r="I199" s="419"/>
      <c r="J199" s="419"/>
      <c r="K199" s="419"/>
      <c r="L199" s="193"/>
      <c r="M199" s="193"/>
      <c r="N199" s="381">
        <f>BK199</f>
        <v>0</v>
      </c>
      <c r="O199" s="382"/>
      <c r="P199" s="382"/>
      <c r="Q199" s="382"/>
      <c r="R199" s="194"/>
      <c r="T199" s="196"/>
      <c r="U199" s="192"/>
      <c r="V199" s="192"/>
      <c r="W199" s="197">
        <f>SUM(W200:W201)</f>
        <v>0</v>
      </c>
      <c r="X199" s="192"/>
      <c r="Y199" s="197">
        <f>SUM(Y200:Y201)</f>
        <v>0</v>
      </c>
      <c r="Z199" s="192"/>
      <c r="AA199" s="198">
        <f>SUM(AA200:AA201)</f>
        <v>0</v>
      </c>
      <c r="AR199" s="199" t="s">
        <v>83</v>
      </c>
      <c r="AT199" s="200" t="s">
        <v>74</v>
      </c>
      <c r="AU199" s="200" t="s">
        <v>75</v>
      </c>
      <c r="AY199" s="199" t="s">
        <v>160</v>
      </c>
      <c r="BK199" s="201">
        <f>SUM(BK200:BK201)</f>
        <v>0</v>
      </c>
    </row>
    <row r="200" spans="2:65" s="126" customFormat="1" ht="28.95" customHeight="1">
      <c r="B200" s="127"/>
      <c r="C200" s="383" t="s">
        <v>75</v>
      </c>
      <c r="D200" s="383" t="s">
        <v>161</v>
      </c>
      <c r="E200" s="384" t="s">
        <v>1877</v>
      </c>
      <c r="F200" s="385" t="s">
        <v>1878</v>
      </c>
      <c r="G200" s="385"/>
      <c r="H200" s="385"/>
      <c r="I200" s="385"/>
      <c r="J200" s="386" t="s">
        <v>178</v>
      </c>
      <c r="K200" s="387">
        <v>317</v>
      </c>
      <c r="L200" s="317">
        <v>0</v>
      </c>
      <c r="M200" s="317"/>
      <c r="N200" s="318">
        <f>ROUND(L200*K200,2)</f>
        <v>0</v>
      </c>
      <c r="O200" s="318"/>
      <c r="P200" s="318"/>
      <c r="Q200" s="318"/>
      <c r="R200" s="130"/>
      <c r="T200" s="207" t="s">
        <v>5</v>
      </c>
      <c r="U200" s="208" t="s">
        <v>40</v>
      </c>
      <c r="V200" s="128"/>
      <c r="W200" s="209">
        <f>V200*K200</f>
        <v>0</v>
      </c>
      <c r="X200" s="209">
        <v>0</v>
      </c>
      <c r="Y200" s="209">
        <f>X200*K200</f>
        <v>0</v>
      </c>
      <c r="Z200" s="209">
        <v>0</v>
      </c>
      <c r="AA200" s="210">
        <f>Z200*K200</f>
        <v>0</v>
      </c>
      <c r="AR200" s="117" t="s">
        <v>165</v>
      </c>
      <c r="AT200" s="117" t="s">
        <v>161</v>
      </c>
      <c r="AU200" s="117" t="s">
        <v>83</v>
      </c>
      <c r="AY200" s="117" t="s">
        <v>160</v>
      </c>
      <c r="BE200" s="174">
        <f>IF(U200="základní",N200,0)</f>
        <v>0</v>
      </c>
      <c r="BF200" s="174">
        <f>IF(U200="snížená",N200,0)</f>
        <v>0</v>
      </c>
      <c r="BG200" s="174">
        <f>IF(U200="zákl. přenesená",N200,0)</f>
        <v>0</v>
      </c>
      <c r="BH200" s="174">
        <f>IF(U200="sníž. přenesená",N200,0)</f>
        <v>0</v>
      </c>
      <c r="BI200" s="174">
        <f>IF(U200="nulová",N200,0)</f>
        <v>0</v>
      </c>
      <c r="BJ200" s="117" t="s">
        <v>83</v>
      </c>
      <c r="BK200" s="174">
        <f>ROUND(L200*K200,2)</f>
        <v>0</v>
      </c>
      <c r="BL200" s="117" t="s">
        <v>165</v>
      </c>
      <c r="BM200" s="117" t="s">
        <v>1879</v>
      </c>
    </row>
    <row r="201" spans="2:65" s="126" customFormat="1" ht="20.5" customHeight="1">
      <c r="B201" s="127"/>
      <c r="C201" s="383" t="s">
        <v>75</v>
      </c>
      <c r="D201" s="383" t="s">
        <v>161</v>
      </c>
      <c r="E201" s="384" t="s">
        <v>1880</v>
      </c>
      <c r="F201" s="385" t="s">
        <v>1881</v>
      </c>
      <c r="G201" s="385"/>
      <c r="H201" s="385"/>
      <c r="I201" s="385"/>
      <c r="J201" s="386" t="s">
        <v>178</v>
      </c>
      <c r="K201" s="387">
        <v>317</v>
      </c>
      <c r="L201" s="317">
        <v>0</v>
      </c>
      <c r="M201" s="317"/>
      <c r="N201" s="318">
        <f>ROUND(L201*K201,2)</f>
        <v>0</v>
      </c>
      <c r="O201" s="318"/>
      <c r="P201" s="318"/>
      <c r="Q201" s="318"/>
      <c r="R201" s="130"/>
      <c r="T201" s="207" t="s">
        <v>5</v>
      </c>
      <c r="U201" s="208" t="s">
        <v>40</v>
      </c>
      <c r="V201" s="128"/>
      <c r="W201" s="209">
        <f>V201*K201</f>
        <v>0</v>
      </c>
      <c r="X201" s="209">
        <v>0</v>
      </c>
      <c r="Y201" s="209">
        <f>X201*K201</f>
        <v>0</v>
      </c>
      <c r="Z201" s="209">
        <v>0</v>
      </c>
      <c r="AA201" s="210">
        <f>Z201*K201</f>
        <v>0</v>
      </c>
      <c r="AR201" s="117" t="s">
        <v>165</v>
      </c>
      <c r="AT201" s="117" t="s">
        <v>161</v>
      </c>
      <c r="AU201" s="117" t="s">
        <v>83</v>
      </c>
      <c r="AY201" s="117" t="s">
        <v>160</v>
      </c>
      <c r="BE201" s="174">
        <f>IF(U201="základní",N201,0)</f>
        <v>0</v>
      </c>
      <c r="BF201" s="174">
        <f>IF(U201="snížená",N201,0)</f>
        <v>0</v>
      </c>
      <c r="BG201" s="174">
        <f>IF(U201="zákl. přenesená",N201,0)</f>
        <v>0</v>
      </c>
      <c r="BH201" s="174">
        <f>IF(U201="sníž. přenesená",N201,0)</f>
        <v>0</v>
      </c>
      <c r="BI201" s="174">
        <f>IF(U201="nulová",N201,0)</f>
        <v>0</v>
      </c>
      <c r="BJ201" s="117" t="s">
        <v>83</v>
      </c>
      <c r="BK201" s="174">
        <f>ROUND(L201*K201,2)</f>
        <v>0</v>
      </c>
      <c r="BL201" s="117" t="s">
        <v>165</v>
      </c>
      <c r="BM201" s="117" t="s">
        <v>1882</v>
      </c>
    </row>
    <row r="202" spans="2:63" s="195" customFormat="1" ht="37.4" customHeight="1">
      <c r="B202" s="191"/>
      <c r="C202" s="417"/>
      <c r="D202" s="419" t="s">
        <v>1769</v>
      </c>
      <c r="E202" s="419"/>
      <c r="F202" s="419"/>
      <c r="G202" s="419"/>
      <c r="H202" s="419"/>
      <c r="I202" s="419"/>
      <c r="J202" s="419"/>
      <c r="K202" s="419"/>
      <c r="L202" s="193"/>
      <c r="M202" s="193"/>
      <c r="N202" s="381">
        <f>BK202</f>
        <v>0</v>
      </c>
      <c r="O202" s="382"/>
      <c r="P202" s="382"/>
      <c r="Q202" s="382"/>
      <c r="R202" s="194"/>
      <c r="T202" s="196"/>
      <c r="U202" s="192"/>
      <c r="V202" s="192"/>
      <c r="W202" s="197">
        <f>SUM(W203:W205)</f>
        <v>0</v>
      </c>
      <c r="X202" s="192"/>
      <c r="Y202" s="197">
        <f>SUM(Y203:Y205)</f>
        <v>0</v>
      </c>
      <c r="Z202" s="192"/>
      <c r="AA202" s="198">
        <f>SUM(AA203:AA205)</f>
        <v>0</v>
      </c>
      <c r="AR202" s="199" t="s">
        <v>83</v>
      </c>
      <c r="AT202" s="200" t="s">
        <v>74</v>
      </c>
      <c r="AU202" s="200" t="s">
        <v>75</v>
      </c>
      <c r="AY202" s="199" t="s">
        <v>160</v>
      </c>
      <c r="BK202" s="201">
        <f>SUM(BK203:BK205)</f>
        <v>0</v>
      </c>
    </row>
    <row r="203" spans="2:65" s="126" customFormat="1" ht="28.95" customHeight="1">
      <c r="B203" s="127"/>
      <c r="C203" s="383" t="s">
        <v>75</v>
      </c>
      <c r="D203" s="383" t="s">
        <v>161</v>
      </c>
      <c r="E203" s="384" t="s">
        <v>1883</v>
      </c>
      <c r="F203" s="385" t="s">
        <v>1884</v>
      </c>
      <c r="G203" s="385"/>
      <c r="H203" s="385"/>
      <c r="I203" s="385"/>
      <c r="J203" s="386" t="s">
        <v>178</v>
      </c>
      <c r="K203" s="387">
        <v>217</v>
      </c>
      <c r="L203" s="317">
        <v>0</v>
      </c>
      <c r="M203" s="317"/>
      <c r="N203" s="318">
        <f>ROUND(L203*K203,2)</f>
        <v>0</v>
      </c>
      <c r="O203" s="318"/>
      <c r="P203" s="318"/>
      <c r="Q203" s="318"/>
      <c r="R203" s="130"/>
      <c r="T203" s="207" t="s">
        <v>5</v>
      </c>
      <c r="U203" s="208" t="s">
        <v>40</v>
      </c>
      <c r="V203" s="128"/>
      <c r="W203" s="209">
        <f>V203*K203</f>
        <v>0</v>
      </c>
      <c r="X203" s="209">
        <v>0</v>
      </c>
      <c r="Y203" s="209">
        <f>X203*K203</f>
        <v>0</v>
      </c>
      <c r="Z203" s="209">
        <v>0</v>
      </c>
      <c r="AA203" s="210">
        <f>Z203*K203</f>
        <v>0</v>
      </c>
      <c r="AR203" s="117" t="s">
        <v>165</v>
      </c>
      <c r="AT203" s="117" t="s">
        <v>161</v>
      </c>
      <c r="AU203" s="117" t="s">
        <v>83</v>
      </c>
      <c r="AY203" s="117" t="s">
        <v>160</v>
      </c>
      <c r="BE203" s="174">
        <f>IF(U203="základní",N203,0)</f>
        <v>0</v>
      </c>
      <c r="BF203" s="174">
        <f>IF(U203="snížená",N203,0)</f>
        <v>0</v>
      </c>
      <c r="BG203" s="174">
        <f>IF(U203="zákl. přenesená",N203,0)</f>
        <v>0</v>
      </c>
      <c r="BH203" s="174">
        <f>IF(U203="sníž. přenesená",N203,0)</f>
        <v>0</v>
      </c>
      <c r="BI203" s="174">
        <f>IF(U203="nulová",N203,0)</f>
        <v>0</v>
      </c>
      <c r="BJ203" s="117" t="s">
        <v>83</v>
      </c>
      <c r="BK203" s="174">
        <f>ROUND(L203*K203,2)</f>
        <v>0</v>
      </c>
      <c r="BL203" s="117" t="s">
        <v>165</v>
      </c>
      <c r="BM203" s="117" t="s">
        <v>1885</v>
      </c>
    </row>
    <row r="204" spans="2:65" s="126" customFormat="1" ht="28.95" customHeight="1">
      <c r="B204" s="127"/>
      <c r="C204" s="383" t="s">
        <v>75</v>
      </c>
      <c r="D204" s="383" t="s">
        <v>161</v>
      </c>
      <c r="E204" s="384" t="s">
        <v>1886</v>
      </c>
      <c r="F204" s="385" t="s">
        <v>1887</v>
      </c>
      <c r="G204" s="385"/>
      <c r="H204" s="385"/>
      <c r="I204" s="385"/>
      <c r="J204" s="386" t="s">
        <v>182</v>
      </c>
      <c r="K204" s="387">
        <v>22.79</v>
      </c>
      <c r="L204" s="317">
        <v>0</v>
      </c>
      <c r="M204" s="317"/>
      <c r="N204" s="318">
        <f>ROUND(L204*K204,2)</f>
        <v>0</v>
      </c>
      <c r="O204" s="318"/>
      <c r="P204" s="318"/>
      <c r="Q204" s="318"/>
      <c r="R204" s="130"/>
      <c r="T204" s="207" t="s">
        <v>5</v>
      </c>
      <c r="U204" s="208" t="s">
        <v>40</v>
      </c>
      <c r="V204" s="128"/>
      <c r="W204" s="209">
        <f>V204*K204</f>
        <v>0</v>
      </c>
      <c r="X204" s="209">
        <v>0</v>
      </c>
      <c r="Y204" s="209">
        <f>X204*K204</f>
        <v>0</v>
      </c>
      <c r="Z204" s="209">
        <v>0</v>
      </c>
      <c r="AA204" s="210">
        <f>Z204*K204</f>
        <v>0</v>
      </c>
      <c r="AR204" s="117" t="s">
        <v>165</v>
      </c>
      <c r="AT204" s="117" t="s">
        <v>161</v>
      </c>
      <c r="AU204" s="117" t="s">
        <v>83</v>
      </c>
      <c r="AY204" s="117" t="s">
        <v>160</v>
      </c>
      <c r="BE204" s="174">
        <f>IF(U204="základní",N204,0)</f>
        <v>0</v>
      </c>
      <c r="BF204" s="174">
        <f>IF(U204="snížená",N204,0)</f>
        <v>0</v>
      </c>
      <c r="BG204" s="174">
        <f>IF(U204="zákl. přenesená",N204,0)</f>
        <v>0</v>
      </c>
      <c r="BH204" s="174">
        <f>IF(U204="sníž. přenesená",N204,0)</f>
        <v>0</v>
      </c>
      <c r="BI204" s="174">
        <f>IF(U204="nulová",N204,0)</f>
        <v>0</v>
      </c>
      <c r="BJ204" s="117" t="s">
        <v>83</v>
      </c>
      <c r="BK204" s="174">
        <f>ROUND(L204*K204,2)</f>
        <v>0</v>
      </c>
      <c r="BL204" s="117" t="s">
        <v>165</v>
      </c>
      <c r="BM204" s="117" t="s">
        <v>1888</v>
      </c>
    </row>
    <row r="205" spans="2:65" s="126" customFormat="1" ht="28.95" customHeight="1">
      <c r="B205" s="127"/>
      <c r="C205" s="383" t="s">
        <v>75</v>
      </c>
      <c r="D205" s="383" t="s">
        <v>161</v>
      </c>
      <c r="E205" s="384" t="s">
        <v>1889</v>
      </c>
      <c r="F205" s="385" t="s">
        <v>1890</v>
      </c>
      <c r="G205" s="385"/>
      <c r="H205" s="385"/>
      <c r="I205" s="385"/>
      <c r="J205" s="386" t="s">
        <v>178</v>
      </c>
      <c r="K205" s="387">
        <v>217</v>
      </c>
      <c r="L205" s="317">
        <v>0</v>
      </c>
      <c r="M205" s="317"/>
      <c r="N205" s="318">
        <f>ROUND(L205*K205,2)</f>
        <v>0</v>
      </c>
      <c r="O205" s="318"/>
      <c r="P205" s="318"/>
      <c r="Q205" s="318"/>
      <c r="R205" s="130"/>
      <c r="T205" s="207" t="s">
        <v>5</v>
      </c>
      <c r="U205" s="208" t="s">
        <v>40</v>
      </c>
      <c r="V205" s="128"/>
      <c r="W205" s="209">
        <f>V205*K205</f>
        <v>0</v>
      </c>
      <c r="X205" s="209">
        <v>0</v>
      </c>
      <c r="Y205" s="209">
        <f>X205*K205</f>
        <v>0</v>
      </c>
      <c r="Z205" s="209">
        <v>0</v>
      </c>
      <c r="AA205" s="210">
        <f>Z205*K205</f>
        <v>0</v>
      </c>
      <c r="AR205" s="117" t="s">
        <v>165</v>
      </c>
      <c r="AT205" s="117" t="s">
        <v>161</v>
      </c>
      <c r="AU205" s="117" t="s">
        <v>83</v>
      </c>
      <c r="AY205" s="117" t="s">
        <v>160</v>
      </c>
      <c r="BE205" s="174">
        <f>IF(U205="základní",N205,0)</f>
        <v>0</v>
      </c>
      <c r="BF205" s="174">
        <f>IF(U205="snížená",N205,0)</f>
        <v>0</v>
      </c>
      <c r="BG205" s="174">
        <f>IF(U205="zákl. přenesená",N205,0)</f>
        <v>0</v>
      </c>
      <c r="BH205" s="174">
        <f>IF(U205="sníž. přenesená",N205,0)</f>
        <v>0</v>
      </c>
      <c r="BI205" s="174">
        <f>IF(U205="nulová",N205,0)</f>
        <v>0</v>
      </c>
      <c r="BJ205" s="117" t="s">
        <v>83</v>
      </c>
      <c r="BK205" s="174">
        <f>ROUND(L205*K205,2)</f>
        <v>0</v>
      </c>
      <c r="BL205" s="117" t="s">
        <v>165</v>
      </c>
      <c r="BM205" s="117" t="s">
        <v>1891</v>
      </c>
    </row>
    <row r="206" spans="2:63" s="195" customFormat="1" ht="37.4" customHeight="1">
      <c r="B206" s="191"/>
      <c r="C206" s="417"/>
      <c r="D206" s="419" t="s">
        <v>1770</v>
      </c>
      <c r="E206" s="419"/>
      <c r="F206" s="419"/>
      <c r="G206" s="419"/>
      <c r="H206" s="419"/>
      <c r="I206" s="419"/>
      <c r="J206" s="419"/>
      <c r="K206" s="419"/>
      <c r="L206" s="193"/>
      <c r="M206" s="193"/>
      <c r="N206" s="381">
        <f>BK206</f>
        <v>0</v>
      </c>
      <c r="O206" s="382"/>
      <c r="P206" s="382"/>
      <c r="Q206" s="382"/>
      <c r="R206" s="194"/>
      <c r="T206" s="196"/>
      <c r="U206" s="192"/>
      <c r="V206" s="192"/>
      <c r="W206" s="197">
        <f>SUM(W207:W209)</f>
        <v>0</v>
      </c>
      <c r="X206" s="192"/>
      <c r="Y206" s="197">
        <f>SUM(Y207:Y209)</f>
        <v>0</v>
      </c>
      <c r="Z206" s="192"/>
      <c r="AA206" s="198">
        <f>SUM(AA207:AA209)</f>
        <v>0</v>
      </c>
      <c r="AR206" s="199" t="s">
        <v>83</v>
      </c>
      <c r="AT206" s="200" t="s">
        <v>74</v>
      </c>
      <c r="AU206" s="200" t="s">
        <v>75</v>
      </c>
      <c r="AY206" s="199" t="s">
        <v>160</v>
      </c>
      <c r="BK206" s="201">
        <f>SUM(BK207:BK209)</f>
        <v>0</v>
      </c>
    </row>
    <row r="207" spans="2:65" s="126" customFormat="1" ht="28.95" customHeight="1">
      <c r="B207" s="127"/>
      <c r="C207" s="383" t="s">
        <v>75</v>
      </c>
      <c r="D207" s="383" t="s">
        <v>161</v>
      </c>
      <c r="E207" s="384" t="s">
        <v>1892</v>
      </c>
      <c r="F207" s="385" t="s">
        <v>1893</v>
      </c>
      <c r="G207" s="385"/>
      <c r="H207" s="385"/>
      <c r="I207" s="385"/>
      <c r="J207" s="386" t="s">
        <v>178</v>
      </c>
      <c r="K207" s="387">
        <v>44</v>
      </c>
      <c r="L207" s="317">
        <v>0</v>
      </c>
      <c r="M207" s="317"/>
      <c r="N207" s="318">
        <f>ROUND(L207*K207,2)</f>
        <v>0</v>
      </c>
      <c r="O207" s="318"/>
      <c r="P207" s="318"/>
      <c r="Q207" s="318"/>
      <c r="R207" s="130"/>
      <c r="T207" s="207" t="s">
        <v>5</v>
      </c>
      <c r="U207" s="208" t="s">
        <v>40</v>
      </c>
      <c r="V207" s="128"/>
      <c r="W207" s="209">
        <f>V207*K207</f>
        <v>0</v>
      </c>
      <c r="X207" s="209">
        <v>0</v>
      </c>
      <c r="Y207" s="209">
        <f>X207*K207</f>
        <v>0</v>
      </c>
      <c r="Z207" s="209">
        <v>0</v>
      </c>
      <c r="AA207" s="210">
        <f>Z207*K207</f>
        <v>0</v>
      </c>
      <c r="AR207" s="117" t="s">
        <v>165</v>
      </c>
      <c r="AT207" s="117" t="s">
        <v>161</v>
      </c>
      <c r="AU207" s="117" t="s">
        <v>83</v>
      </c>
      <c r="AY207" s="117" t="s">
        <v>160</v>
      </c>
      <c r="BE207" s="174">
        <f>IF(U207="základní",N207,0)</f>
        <v>0</v>
      </c>
      <c r="BF207" s="174">
        <f>IF(U207="snížená",N207,0)</f>
        <v>0</v>
      </c>
      <c r="BG207" s="174">
        <f>IF(U207="zákl. přenesená",N207,0)</f>
        <v>0</v>
      </c>
      <c r="BH207" s="174">
        <f>IF(U207="sníž. přenesená",N207,0)</f>
        <v>0</v>
      </c>
      <c r="BI207" s="174">
        <f>IF(U207="nulová",N207,0)</f>
        <v>0</v>
      </c>
      <c r="BJ207" s="117" t="s">
        <v>83</v>
      </c>
      <c r="BK207" s="174">
        <f>ROUND(L207*K207,2)</f>
        <v>0</v>
      </c>
      <c r="BL207" s="117" t="s">
        <v>165</v>
      </c>
      <c r="BM207" s="117" t="s">
        <v>1894</v>
      </c>
    </row>
    <row r="208" spans="2:65" s="126" customFormat="1" ht="28.95" customHeight="1">
      <c r="B208" s="127"/>
      <c r="C208" s="383" t="s">
        <v>75</v>
      </c>
      <c r="D208" s="383" t="s">
        <v>161</v>
      </c>
      <c r="E208" s="384" t="s">
        <v>1895</v>
      </c>
      <c r="F208" s="385" t="s">
        <v>1896</v>
      </c>
      <c r="G208" s="385"/>
      <c r="H208" s="385"/>
      <c r="I208" s="385"/>
      <c r="J208" s="386" t="s">
        <v>182</v>
      </c>
      <c r="K208" s="387">
        <v>6.6</v>
      </c>
      <c r="L208" s="317">
        <v>0</v>
      </c>
      <c r="M208" s="317"/>
      <c r="N208" s="318">
        <f>ROUND(L208*K208,2)</f>
        <v>0</v>
      </c>
      <c r="O208" s="318"/>
      <c r="P208" s="318"/>
      <c r="Q208" s="318"/>
      <c r="R208" s="130"/>
      <c r="T208" s="207" t="s">
        <v>5</v>
      </c>
      <c r="U208" s="208" t="s">
        <v>40</v>
      </c>
      <c r="V208" s="128"/>
      <c r="W208" s="209">
        <f>V208*K208</f>
        <v>0</v>
      </c>
      <c r="X208" s="209">
        <v>0</v>
      </c>
      <c r="Y208" s="209">
        <f>X208*K208</f>
        <v>0</v>
      </c>
      <c r="Z208" s="209">
        <v>0</v>
      </c>
      <c r="AA208" s="210">
        <f>Z208*K208</f>
        <v>0</v>
      </c>
      <c r="AR208" s="117" t="s">
        <v>165</v>
      </c>
      <c r="AT208" s="117" t="s">
        <v>161</v>
      </c>
      <c r="AU208" s="117" t="s">
        <v>83</v>
      </c>
      <c r="AY208" s="117" t="s">
        <v>160</v>
      </c>
      <c r="BE208" s="174">
        <f>IF(U208="základní",N208,0)</f>
        <v>0</v>
      </c>
      <c r="BF208" s="174">
        <f>IF(U208="snížená",N208,0)</f>
        <v>0</v>
      </c>
      <c r="BG208" s="174">
        <f>IF(U208="zákl. přenesená",N208,0)</f>
        <v>0</v>
      </c>
      <c r="BH208" s="174">
        <f>IF(U208="sníž. přenesená",N208,0)</f>
        <v>0</v>
      </c>
      <c r="BI208" s="174">
        <f>IF(U208="nulová",N208,0)</f>
        <v>0</v>
      </c>
      <c r="BJ208" s="117" t="s">
        <v>83</v>
      </c>
      <c r="BK208" s="174">
        <f>ROUND(L208*K208,2)</f>
        <v>0</v>
      </c>
      <c r="BL208" s="117" t="s">
        <v>165</v>
      </c>
      <c r="BM208" s="117" t="s">
        <v>1897</v>
      </c>
    </row>
    <row r="209" spans="2:65" s="126" customFormat="1" ht="28.95" customHeight="1">
      <c r="B209" s="127"/>
      <c r="C209" s="383" t="s">
        <v>75</v>
      </c>
      <c r="D209" s="383" t="s">
        <v>161</v>
      </c>
      <c r="E209" s="384" t="s">
        <v>1889</v>
      </c>
      <c r="F209" s="385" t="s">
        <v>1890</v>
      </c>
      <c r="G209" s="385"/>
      <c r="H209" s="385"/>
      <c r="I209" s="385"/>
      <c r="J209" s="386" t="s">
        <v>178</v>
      </c>
      <c r="K209" s="387">
        <v>44</v>
      </c>
      <c r="L209" s="317">
        <v>0</v>
      </c>
      <c r="M209" s="317"/>
      <c r="N209" s="318">
        <f>ROUND(L209*K209,2)</f>
        <v>0</v>
      </c>
      <c r="O209" s="318"/>
      <c r="P209" s="318"/>
      <c r="Q209" s="318"/>
      <c r="R209" s="130"/>
      <c r="T209" s="207" t="s">
        <v>5</v>
      </c>
      <c r="U209" s="208" t="s">
        <v>40</v>
      </c>
      <c r="V209" s="128"/>
      <c r="W209" s="209">
        <f>V209*K209</f>
        <v>0</v>
      </c>
      <c r="X209" s="209">
        <v>0</v>
      </c>
      <c r="Y209" s="209">
        <f>X209*K209</f>
        <v>0</v>
      </c>
      <c r="Z209" s="209">
        <v>0</v>
      </c>
      <c r="AA209" s="210">
        <f>Z209*K209</f>
        <v>0</v>
      </c>
      <c r="AR209" s="117" t="s">
        <v>165</v>
      </c>
      <c r="AT209" s="117" t="s">
        <v>161</v>
      </c>
      <c r="AU209" s="117" t="s">
        <v>83</v>
      </c>
      <c r="AY209" s="117" t="s">
        <v>160</v>
      </c>
      <c r="BE209" s="174">
        <f>IF(U209="základní",N209,0)</f>
        <v>0</v>
      </c>
      <c r="BF209" s="174">
        <f>IF(U209="snížená",N209,0)</f>
        <v>0</v>
      </c>
      <c r="BG209" s="174">
        <f>IF(U209="zákl. přenesená",N209,0)</f>
        <v>0</v>
      </c>
      <c r="BH209" s="174">
        <f>IF(U209="sníž. přenesená",N209,0)</f>
        <v>0</v>
      </c>
      <c r="BI209" s="174">
        <f>IF(U209="nulová",N209,0)</f>
        <v>0</v>
      </c>
      <c r="BJ209" s="117" t="s">
        <v>83</v>
      </c>
      <c r="BK209" s="174">
        <f>ROUND(L209*K209,2)</f>
        <v>0</v>
      </c>
      <c r="BL209" s="117" t="s">
        <v>165</v>
      </c>
      <c r="BM209" s="117" t="s">
        <v>1898</v>
      </c>
    </row>
    <row r="210" spans="2:63" s="126" customFormat="1" ht="49.85" customHeight="1">
      <c r="B210" s="127"/>
      <c r="C210" s="128"/>
      <c r="D210" s="193" t="s">
        <v>590</v>
      </c>
      <c r="E210" s="128"/>
      <c r="F210" s="128"/>
      <c r="G210" s="128"/>
      <c r="H210" s="128"/>
      <c r="I210" s="128"/>
      <c r="J210" s="128"/>
      <c r="K210" s="128"/>
      <c r="L210" s="128"/>
      <c r="M210" s="128"/>
      <c r="N210" s="381">
        <f aca="true" t="shared" si="25" ref="N210:N215">BK210</f>
        <v>0</v>
      </c>
      <c r="O210" s="382"/>
      <c r="P210" s="382"/>
      <c r="Q210" s="382"/>
      <c r="R210" s="130"/>
      <c r="T210" s="172"/>
      <c r="U210" s="128"/>
      <c r="V210" s="128"/>
      <c r="W210" s="128"/>
      <c r="X210" s="128"/>
      <c r="Y210" s="128"/>
      <c r="Z210" s="128"/>
      <c r="AA210" s="251"/>
      <c r="AT210" s="117" t="s">
        <v>74</v>
      </c>
      <c r="AU210" s="117" t="s">
        <v>75</v>
      </c>
      <c r="AY210" s="117" t="s">
        <v>591</v>
      </c>
      <c r="BK210" s="174">
        <f>SUM(BK211:BK215)</f>
        <v>0</v>
      </c>
    </row>
    <row r="211" spans="2:63" s="126" customFormat="1" ht="22.35" customHeight="1">
      <c r="B211" s="127"/>
      <c r="C211" s="252" t="s">
        <v>5</v>
      </c>
      <c r="D211" s="252" t="s">
        <v>161</v>
      </c>
      <c r="E211" s="253" t="s">
        <v>5</v>
      </c>
      <c r="F211" s="376" t="s">
        <v>5</v>
      </c>
      <c r="G211" s="376"/>
      <c r="H211" s="376"/>
      <c r="I211" s="376"/>
      <c r="J211" s="254" t="s">
        <v>5</v>
      </c>
      <c r="K211" s="255"/>
      <c r="L211" s="377"/>
      <c r="M211" s="318"/>
      <c r="N211" s="318">
        <f t="shared" si="25"/>
        <v>0</v>
      </c>
      <c r="O211" s="318"/>
      <c r="P211" s="318"/>
      <c r="Q211" s="318"/>
      <c r="R211" s="130"/>
      <c r="T211" s="207" t="s">
        <v>5</v>
      </c>
      <c r="U211" s="256" t="s">
        <v>40</v>
      </c>
      <c r="V211" s="128"/>
      <c r="W211" s="128"/>
      <c r="X211" s="128"/>
      <c r="Y211" s="128"/>
      <c r="Z211" s="128"/>
      <c r="AA211" s="251"/>
      <c r="AT211" s="117" t="s">
        <v>591</v>
      </c>
      <c r="AU211" s="117" t="s">
        <v>83</v>
      </c>
      <c r="AY211" s="117" t="s">
        <v>591</v>
      </c>
      <c r="BE211" s="174">
        <f>IF(U211="základní",N211,0)</f>
        <v>0</v>
      </c>
      <c r="BF211" s="174">
        <f>IF(U211="snížená",N211,0)</f>
        <v>0</v>
      </c>
      <c r="BG211" s="174">
        <f>IF(U211="zákl. přenesená",N211,0)</f>
        <v>0</v>
      </c>
      <c r="BH211" s="174">
        <f>IF(U211="sníž. přenesená",N211,0)</f>
        <v>0</v>
      </c>
      <c r="BI211" s="174">
        <f>IF(U211="nulová",N211,0)</f>
        <v>0</v>
      </c>
      <c r="BJ211" s="117" t="s">
        <v>83</v>
      </c>
      <c r="BK211" s="174">
        <f>L211*K211</f>
        <v>0</v>
      </c>
    </row>
    <row r="212" spans="2:63" s="126" customFormat="1" ht="22.35" customHeight="1">
      <c r="B212" s="127"/>
      <c r="C212" s="252" t="s">
        <v>5</v>
      </c>
      <c r="D212" s="252" t="s">
        <v>161</v>
      </c>
      <c r="E212" s="253" t="s">
        <v>5</v>
      </c>
      <c r="F212" s="376" t="s">
        <v>5</v>
      </c>
      <c r="G212" s="376"/>
      <c r="H212" s="376"/>
      <c r="I212" s="376"/>
      <c r="J212" s="254" t="s">
        <v>5</v>
      </c>
      <c r="K212" s="255"/>
      <c r="L212" s="377"/>
      <c r="M212" s="318"/>
      <c r="N212" s="318">
        <f t="shared" si="25"/>
        <v>0</v>
      </c>
      <c r="O212" s="318"/>
      <c r="P212" s="318"/>
      <c r="Q212" s="318"/>
      <c r="R212" s="130"/>
      <c r="T212" s="207" t="s">
        <v>5</v>
      </c>
      <c r="U212" s="256" t="s">
        <v>40</v>
      </c>
      <c r="V212" s="128"/>
      <c r="W212" s="128"/>
      <c r="X212" s="128"/>
      <c r="Y212" s="128"/>
      <c r="Z212" s="128"/>
      <c r="AA212" s="251"/>
      <c r="AT212" s="117" t="s">
        <v>591</v>
      </c>
      <c r="AU212" s="117" t="s">
        <v>83</v>
      </c>
      <c r="AY212" s="117" t="s">
        <v>591</v>
      </c>
      <c r="BE212" s="174">
        <f>IF(U212="základní",N212,0)</f>
        <v>0</v>
      </c>
      <c r="BF212" s="174">
        <f>IF(U212="snížená",N212,0)</f>
        <v>0</v>
      </c>
      <c r="BG212" s="174">
        <f>IF(U212="zákl. přenesená",N212,0)</f>
        <v>0</v>
      </c>
      <c r="BH212" s="174">
        <f>IF(U212="sníž. přenesená",N212,0)</f>
        <v>0</v>
      </c>
      <c r="BI212" s="174">
        <f>IF(U212="nulová",N212,0)</f>
        <v>0</v>
      </c>
      <c r="BJ212" s="117" t="s">
        <v>83</v>
      </c>
      <c r="BK212" s="174">
        <f>L212*K212</f>
        <v>0</v>
      </c>
    </row>
    <row r="213" spans="2:63" s="126" customFormat="1" ht="22.35" customHeight="1">
      <c r="B213" s="127"/>
      <c r="C213" s="252" t="s">
        <v>5</v>
      </c>
      <c r="D213" s="252" t="s">
        <v>161</v>
      </c>
      <c r="E213" s="253" t="s">
        <v>5</v>
      </c>
      <c r="F213" s="376" t="s">
        <v>5</v>
      </c>
      <c r="G213" s="376"/>
      <c r="H213" s="376"/>
      <c r="I213" s="376"/>
      <c r="J213" s="254" t="s">
        <v>5</v>
      </c>
      <c r="K213" s="255"/>
      <c r="L213" s="377"/>
      <c r="M213" s="318"/>
      <c r="N213" s="318">
        <f t="shared" si="25"/>
        <v>0</v>
      </c>
      <c r="O213" s="318"/>
      <c r="P213" s="318"/>
      <c r="Q213" s="318"/>
      <c r="R213" s="130"/>
      <c r="T213" s="207" t="s">
        <v>5</v>
      </c>
      <c r="U213" s="256" t="s">
        <v>40</v>
      </c>
      <c r="V213" s="128"/>
      <c r="W213" s="128"/>
      <c r="X213" s="128"/>
      <c r="Y213" s="128"/>
      <c r="Z213" s="128"/>
      <c r="AA213" s="251"/>
      <c r="AT213" s="117" t="s">
        <v>591</v>
      </c>
      <c r="AU213" s="117" t="s">
        <v>83</v>
      </c>
      <c r="AY213" s="117" t="s">
        <v>591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L213*K213</f>
        <v>0</v>
      </c>
    </row>
    <row r="214" spans="2:63" s="126" customFormat="1" ht="22.35" customHeight="1">
      <c r="B214" s="127"/>
      <c r="C214" s="252" t="s">
        <v>5</v>
      </c>
      <c r="D214" s="252" t="s">
        <v>161</v>
      </c>
      <c r="E214" s="253" t="s">
        <v>5</v>
      </c>
      <c r="F214" s="376" t="s">
        <v>5</v>
      </c>
      <c r="G214" s="376"/>
      <c r="H214" s="376"/>
      <c r="I214" s="376"/>
      <c r="J214" s="254" t="s">
        <v>5</v>
      </c>
      <c r="K214" s="255"/>
      <c r="L214" s="377"/>
      <c r="M214" s="318"/>
      <c r="N214" s="318">
        <f t="shared" si="25"/>
        <v>0</v>
      </c>
      <c r="O214" s="318"/>
      <c r="P214" s="318"/>
      <c r="Q214" s="318"/>
      <c r="R214" s="130"/>
      <c r="T214" s="207" t="s">
        <v>5</v>
      </c>
      <c r="U214" s="256" t="s">
        <v>40</v>
      </c>
      <c r="V214" s="128"/>
      <c r="W214" s="128"/>
      <c r="X214" s="128"/>
      <c r="Y214" s="128"/>
      <c r="Z214" s="128"/>
      <c r="AA214" s="251"/>
      <c r="AT214" s="117" t="s">
        <v>591</v>
      </c>
      <c r="AU214" s="117" t="s">
        <v>83</v>
      </c>
      <c r="AY214" s="117" t="s">
        <v>591</v>
      </c>
      <c r="BE214" s="174">
        <f>IF(U214="základní",N214,0)</f>
        <v>0</v>
      </c>
      <c r="BF214" s="174">
        <f>IF(U214="snížená",N214,0)</f>
        <v>0</v>
      </c>
      <c r="BG214" s="174">
        <f>IF(U214="zákl. přenesená",N214,0)</f>
        <v>0</v>
      </c>
      <c r="BH214" s="174">
        <f>IF(U214="sníž. přenesená",N214,0)</f>
        <v>0</v>
      </c>
      <c r="BI214" s="174">
        <f>IF(U214="nulová",N214,0)</f>
        <v>0</v>
      </c>
      <c r="BJ214" s="117" t="s">
        <v>83</v>
      </c>
      <c r="BK214" s="174">
        <f>L214*K214</f>
        <v>0</v>
      </c>
    </row>
    <row r="215" spans="2:63" s="126" customFormat="1" ht="22.35" customHeight="1">
      <c r="B215" s="127"/>
      <c r="C215" s="252" t="s">
        <v>5</v>
      </c>
      <c r="D215" s="252" t="s">
        <v>161</v>
      </c>
      <c r="E215" s="253" t="s">
        <v>5</v>
      </c>
      <c r="F215" s="376" t="s">
        <v>5</v>
      </c>
      <c r="G215" s="376"/>
      <c r="H215" s="376"/>
      <c r="I215" s="376"/>
      <c r="J215" s="254" t="s">
        <v>5</v>
      </c>
      <c r="K215" s="255"/>
      <c r="L215" s="377"/>
      <c r="M215" s="318"/>
      <c r="N215" s="318">
        <f t="shared" si="25"/>
        <v>0</v>
      </c>
      <c r="O215" s="318"/>
      <c r="P215" s="318"/>
      <c r="Q215" s="318"/>
      <c r="R215" s="130"/>
      <c r="T215" s="207" t="s">
        <v>5</v>
      </c>
      <c r="U215" s="256" t="s">
        <v>40</v>
      </c>
      <c r="V215" s="149"/>
      <c r="W215" s="149"/>
      <c r="X215" s="149"/>
      <c r="Y215" s="149"/>
      <c r="Z215" s="149"/>
      <c r="AA215" s="151"/>
      <c r="AT215" s="117" t="s">
        <v>591</v>
      </c>
      <c r="AU215" s="117" t="s">
        <v>83</v>
      </c>
      <c r="AY215" s="117" t="s">
        <v>591</v>
      </c>
      <c r="BE215" s="174">
        <f>IF(U215="základní",N215,0)</f>
        <v>0</v>
      </c>
      <c r="BF215" s="174">
        <f>IF(U215="snížená",N215,0)</f>
        <v>0</v>
      </c>
      <c r="BG215" s="174">
        <f>IF(U215="zákl. přenesená",N215,0)</f>
        <v>0</v>
      </c>
      <c r="BH215" s="174">
        <f>IF(U215="sníž. přenesená",N215,0)</f>
        <v>0</v>
      </c>
      <c r="BI215" s="174">
        <f>IF(U215="nulová",N215,0)</f>
        <v>0</v>
      </c>
      <c r="BJ215" s="117" t="s">
        <v>83</v>
      </c>
      <c r="BK215" s="174">
        <f>L215*K215</f>
        <v>0</v>
      </c>
    </row>
    <row r="216" spans="2:18" s="126" customFormat="1" ht="6.95" customHeight="1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4"/>
    </row>
  </sheetData>
  <sheetProtection password="8947" sheet="1" objects="1" scenarios="1" selectLockedCells="1"/>
  <mergeCells count="28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6:I136"/>
    <mergeCell ref="L136:M136"/>
    <mergeCell ref="N136:Q136"/>
    <mergeCell ref="F138:I138"/>
    <mergeCell ref="L138:M138"/>
    <mergeCell ref="N138:Q138"/>
    <mergeCell ref="N134:Q134"/>
    <mergeCell ref="N135:Q135"/>
    <mergeCell ref="N137:Q137"/>
    <mergeCell ref="F148:I148"/>
    <mergeCell ref="L148:M148"/>
    <mergeCell ref="N148:Q14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N167:Q16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N183:Q183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N187:Q187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N191:Q191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N199:Q199"/>
    <mergeCell ref="L207:M207"/>
    <mergeCell ref="N207:Q207"/>
    <mergeCell ref="F208:I208"/>
    <mergeCell ref="L208:M208"/>
    <mergeCell ref="N208:Q208"/>
    <mergeCell ref="N206:Q206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N202:Q202"/>
    <mergeCell ref="N162:Q16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N210:Q210"/>
    <mergeCell ref="F205:I205"/>
    <mergeCell ref="L205:M205"/>
    <mergeCell ref="N205:Q205"/>
    <mergeCell ref="F207:I207"/>
    <mergeCell ref="H1:K1"/>
    <mergeCell ref="S2:AC2"/>
    <mergeCell ref="N139:Q139"/>
    <mergeCell ref="N141:Q141"/>
    <mergeCell ref="N144:Q144"/>
    <mergeCell ref="N147:Q147"/>
    <mergeCell ref="N149:Q149"/>
    <mergeCell ref="N152:Q152"/>
    <mergeCell ref="N154:Q154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5:I145"/>
    <mergeCell ref="L145:M145"/>
    <mergeCell ref="N145:Q145"/>
    <mergeCell ref="F146:I146"/>
    <mergeCell ref="L146:M146"/>
    <mergeCell ref="N146:Q146"/>
  </mergeCells>
  <dataValidations count="2" disablePrompts="1">
    <dataValidation type="list" allowBlank="1" showInputMessage="1" showErrorMessage="1" error="Povoleny jsou hodnoty K, M." sqref="D211:D216">
      <formula1>"K, M"</formula1>
    </dataValidation>
    <dataValidation type="list" allowBlank="1" showInputMessage="1" showErrorMessage="1" error="Povoleny jsou hodnoty základní, snížená, zákl. přenesená, sníž. přenesená, nulová." sqref="U211:U21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7"/>
  <sheetViews>
    <sheetView showGridLines="0" workbookViewId="0" topLeftCell="A1">
      <pane ySplit="1" topLeftCell="A122" activePane="bottomLeft" state="frozen"/>
      <selection pane="bottomLeft" activeCell="L126" sqref="L126:M126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10" t="s">
        <v>110</v>
      </c>
      <c r="I1" s="310"/>
      <c r="J1" s="310"/>
      <c r="K1" s="310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69" t="s">
        <v>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S2" s="311" t="s">
        <v>8</v>
      </c>
      <c r="T2" s="312"/>
      <c r="U2" s="312"/>
      <c r="V2" s="312"/>
      <c r="W2" s="312"/>
      <c r="X2" s="312"/>
      <c r="Y2" s="312"/>
      <c r="Z2" s="312"/>
      <c r="AA2" s="312"/>
      <c r="AB2" s="312"/>
      <c r="AC2" s="312"/>
      <c r="AT2" s="117" t="s">
        <v>99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49" t="s">
        <v>115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51" t="str">
        <f>'Rekapitulace stavby'!K6</f>
        <v>Lokalita pro RD  Za Hniličkou, Horní Temenice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71" t="s">
        <v>1899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72" t="str">
        <f>'Rekapitulace stavby'!AN8</f>
        <v>Vyplň údaj</v>
      </c>
      <c r="P9" s="37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40" t="str">
        <f>IF('Rekapitulace stavby'!AN10="","",'Rekapitulace stavby'!AN10)</f>
        <v/>
      </c>
      <c r="P11" s="340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40" t="str">
        <f>IF('Rekapitulace stavby'!AN11="","",'Rekapitulace stavby'!AN11)</f>
        <v/>
      </c>
      <c r="P12" s="340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74" t="str">
        <f>IF('Rekapitulace stavby'!AN13="","",'Rekapitulace stavby'!AN13)</f>
        <v>Vyplň údaj</v>
      </c>
      <c r="P14" s="375"/>
      <c r="Q14" s="128"/>
      <c r="R14" s="130"/>
    </row>
    <row r="15" spans="2:18" s="126" customFormat="1" ht="18" customHeight="1">
      <c r="B15" s="127"/>
      <c r="C15" s="128"/>
      <c r="D15" s="128"/>
      <c r="E15" s="374" t="str">
        <f>IF('Rekapitulace stavby'!E14="","",'Rekapitulace stavby'!E14)</f>
        <v>Vyplň údaj</v>
      </c>
      <c r="F15" s="374"/>
      <c r="G15" s="374"/>
      <c r="H15" s="374"/>
      <c r="I15" s="374"/>
      <c r="J15" s="374"/>
      <c r="K15" s="374"/>
      <c r="L15" s="374"/>
      <c r="M15" s="125" t="s">
        <v>29</v>
      </c>
      <c r="N15" s="128"/>
      <c r="O15" s="374" t="str">
        <f>IF('Rekapitulace stavby'!AN14="","",'Rekapitulace stavby'!AN14)</f>
        <v>Vyplň údaj</v>
      </c>
      <c r="P15" s="375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40" t="str">
        <f>IF('Rekapitulace stavby'!AN16="","",'Rekapitulace stavby'!AN16)</f>
        <v/>
      </c>
      <c r="P17" s="340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40" t="str">
        <f>IF('Rekapitulace stavby'!AN17="","",'Rekapitulace stavby'!AN17)</f>
        <v/>
      </c>
      <c r="P18" s="340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40" t="s">
        <v>5</v>
      </c>
      <c r="P20" s="340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40" t="s">
        <v>5</v>
      </c>
      <c r="P21" s="340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66" t="s">
        <v>5</v>
      </c>
      <c r="F24" s="366"/>
      <c r="G24" s="366"/>
      <c r="H24" s="366"/>
      <c r="I24" s="366"/>
      <c r="J24" s="366"/>
      <c r="K24" s="366"/>
      <c r="L24" s="366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67">
        <f>N88</f>
        <v>0</v>
      </c>
      <c r="N27" s="367"/>
      <c r="O27" s="367"/>
      <c r="P27" s="367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67">
        <f>N98</f>
        <v>0</v>
      </c>
      <c r="N28" s="367"/>
      <c r="O28" s="367"/>
      <c r="P28" s="367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68">
        <f>ROUND(M27+M28,2)</f>
        <v>0</v>
      </c>
      <c r="N30" s="350"/>
      <c r="O30" s="350"/>
      <c r="P30" s="350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63">
        <f>ROUND((((SUM(BE98:BE105)+SUM(BE123:BE340))+SUM(BE342:BE346))),2)</f>
        <v>0</v>
      </c>
      <c r="I32" s="350"/>
      <c r="J32" s="350"/>
      <c r="K32" s="128"/>
      <c r="L32" s="128"/>
      <c r="M32" s="363">
        <f>ROUND(((ROUND((SUM(BE98:BE105)+SUM(BE123:BE340)),2)*F32)+SUM(BE342:BE346)*F32),2)</f>
        <v>0</v>
      </c>
      <c r="N32" s="350"/>
      <c r="O32" s="350"/>
      <c r="P32" s="350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63">
        <f>ROUND((((SUM(BF98:BF105)+SUM(BF123:BF340))+SUM(BF342:BF346))),2)</f>
        <v>0</v>
      </c>
      <c r="I33" s="350"/>
      <c r="J33" s="350"/>
      <c r="K33" s="128"/>
      <c r="L33" s="128"/>
      <c r="M33" s="363">
        <f>ROUND(((ROUND((SUM(BF98:BF105)+SUM(BF123:BF340)),2)*F33)+SUM(BF342:BF346)*F33),2)</f>
        <v>0</v>
      </c>
      <c r="N33" s="350"/>
      <c r="O33" s="350"/>
      <c r="P33" s="350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63">
        <f>ROUND((((SUM(BG98:BG105)+SUM(BG123:BG340))+SUM(BG342:BG346))),2)</f>
        <v>0</v>
      </c>
      <c r="I34" s="350"/>
      <c r="J34" s="350"/>
      <c r="K34" s="128"/>
      <c r="L34" s="128"/>
      <c r="M34" s="363">
        <v>0</v>
      </c>
      <c r="N34" s="350"/>
      <c r="O34" s="350"/>
      <c r="P34" s="350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63">
        <f>ROUND((((SUM(BH98:BH105)+SUM(BH123:BH340))+SUM(BH342:BH346))),2)</f>
        <v>0</v>
      </c>
      <c r="I35" s="350"/>
      <c r="J35" s="350"/>
      <c r="K35" s="128"/>
      <c r="L35" s="128"/>
      <c r="M35" s="363">
        <v>0</v>
      </c>
      <c r="N35" s="350"/>
      <c r="O35" s="350"/>
      <c r="P35" s="350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63">
        <f>ROUND((((SUM(BI98:BI105)+SUM(BI123:BI340))+SUM(BI342:BI346))),2)</f>
        <v>0</v>
      </c>
      <c r="I36" s="350"/>
      <c r="J36" s="350"/>
      <c r="K36" s="128"/>
      <c r="L36" s="128"/>
      <c r="M36" s="363">
        <v>0</v>
      </c>
      <c r="N36" s="350"/>
      <c r="O36" s="350"/>
      <c r="P36" s="350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64">
        <f>SUM(M30:M36)</f>
        <v>0</v>
      </c>
      <c r="M38" s="364"/>
      <c r="N38" s="364"/>
      <c r="O38" s="364"/>
      <c r="P38" s="365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49" t="s">
        <v>120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51" t="str">
        <f>F6</f>
        <v>Lokalita pro RD  Za Hniličkou, Horní Temenice</v>
      </c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53" t="str">
        <f>F7</f>
        <v>SO 06 - Plynovod STL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39" t="str">
        <f>IF(O9="","",O9)</f>
        <v>Vyplň údaj</v>
      </c>
      <c r="N81" s="339"/>
      <c r="O81" s="339"/>
      <c r="P81" s="339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40" t="str">
        <f>E18</f>
        <v xml:space="preserve"> </v>
      </c>
      <c r="N83" s="340"/>
      <c r="O83" s="340"/>
      <c r="P83" s="340"/>
      <c r="Q83" s="340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40" t="str">
        <f>E21</f>
        <v>Sv. Čech</v>
      </c>
      <c r="N84" s="340"/>
      <c r="O84" s="340"/>
      <c r="P84" s="340"/>
      <c r="Q84" s="340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60" t="s">
        <v>121</v>
      </c>
      <c r="D86" s="361"/>
      <c r="E86" s="361"/>
      <c r="F86" s="361"/>
      <c r="G86" s="361"/>
      <c r="H86" s="139"/>
      <c r="I86" s="139"/>
      <c r="J86" s="139"/>
      <c r="K86" s="139"/>
      <c r="L86" s="139"/>
      <c r="M86" s="139"/>
      <c r="N86" s="360" t="s">
        <v>122</v>
      </c>
      <c r="O86" s="361"/>
      <c r="P86" s="361"/>
      <c r="Q86" s="361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62">
        <f>N123</f>
        <v>0</v>
      </c>
      <c r="O88" s="357"/>
      <c r="P88" s="357"/>
      <c r="Q88" s="357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36">
        <f>N124</f>
        <v>0</v>
      </c>
      <c r="O89" s="354"/>
      <c r="P89" s="354"/>
      <c r="Q89" s="354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55">
        <f>N125</f>
        <v>0</v>
      </c>
      <c r="O90" s="356"/>
      <c r="P90" s="356"/>
      <c r="Q90" s="356"/>
      <c r="R90" s="168"/>
    </row>
    <row r="91" spans="2:18" s="169" customFormat="1" ht="19.85" customHeight="1">
      <c r="B91" s="165"/>
      <c r="C91" s="166"/>
      <c r="D91" s="167" t="s">
        <v>1466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55">
        <f>N224</f>
        <v>0</v>
      </c>
      <c r="O91" s="356"/>
      <c r="P91" s="356"/>
      <c r="Q91" s="356"/>
      <c r="R91" s="168"/>
    </row>
    <row r="92" spans="2:18" s="169" customFormat="1" ht="19.85" customHeight="1">
      <c r="B92" s="165"/>
      <c r="C92" s="166"/>
      <c r="D92" s="167" t="s">
        <v>130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55">
        <f>N230</f>
        <v>0</v>
      </c>
      <c r="O92" s="356"/>
      <c r="P92" s="356"/>
      <c r="Q92" s="356"/>
      <c r="R92" s="168"/>
    </row>
    <row r="93" spans="2:18" s="169" customFormat="1" ht="19.85" customHeight="1">
      <c r="B93" s="165"/>
      <c r="C93" s="166"/>
      <c r="D93" s="167" t="s">
        <v>1900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55">
        <f>N253</f>
        <v>0</v>
      </c>
      <c r="O93" s="356"/>
      <c r="P93" s="356"/>
      <c r="Q93" s="356"/>
      <c r="R93" s="168"/>
    </row>
    <row r="94" spans="2:18" s="164" customFormat="1" ht="24.95" customHeight="1">
      <c r="B94" s="160"/>
      <c r="C94" s="161"/>
      <c r="D94" s="162" t="s">
        <v>1901</v>
      </c>
      <c r="E94" s="161"/>
      <c r="F94" s="161"/>
      <c r="G94" s="161"/>
      <c r="H94" s="161"/>
      <c r="I94" s="161"/>
      <c r="J94" s="161"/>
      <c r="K94" s="161"/>
      <c r="L94" s="161"/>
      <c r="M94" s="161"/>
      <c r="N94" s="336">
        <f>N258</f>
        <v>0</v>
      </c>
      <c r="O94" s="354"/>
      <c r="P94" s="354"/>
      <c r="Q94" s="354"/>
      <c r="R94" s="163"/>
    </row>
    <row r="95" spans="2:18" s="169" customFormat="1" ht="19.85" customHeight="1">
      <c r="B95" s="165"/>
      <c r="C95" s="166"/>
      <c r="D95" s="167" t="s">
        <v>1902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55">
        <f>N259</f>
        <v>0</v>
      </c>
      <c r="O95" s="356"/>
      <c r="P95" s="356"/>
      <c r="Q95" s="356"/>
      <c r="R95" s="168"/>
    </row>
    <row r="96" spans="2:18" s="164" customFormat="1" ht="21.75" customHeight="1">
      <c r="B96" s="160"/>
      <c r="C96" s="161"/>
      <c r="D96" s="162" t="s">
        <v>136</v>
      </c>
      <c r="E96" s="161"/>
      <c r="F96" s="161"/>
      <c r="G96" s="161"/>
      <c r="H96" s="161"/>
      <c r="I96" s="161"/>
      <c r="J96" s="161"/>
      <c r="K96" s="161"/>
      <c r="L96" s="161"/>
      <c r="M96" s="161"/>
      <c r="N96" s="335">
        <f>N341</f>
        <v>0</v>
      </c>
      <c r="O96" s="354"/>
      <c r="P96" s="354"/>
      <c r="Q96" s="354"/>
      <c r="R96" s="163"/>
    </row>
    <row r="97" spans="2:18" s="126" customFormat="1" ht="21.7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30"/>
    </row>
    <row r="98" spans="2:21" s="126" customFormat="1" ht="29.25" customHeight="1">
      <c r="B98" s="127"/>
      <c r="C98" s="159" t="s">
        <v>137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357">
        <f>ROUND(N99+N100+N101+N102+N103+N104,2)</f>
        <v>0</v>
      </c>
      <c r="O98" s="358"/>
      <c r="P98" s="358"/>
      <c r="Q98" s="358"/>
      <c r="R98" s="130"/>
      <c r="T98" s="170"/>
      <c r="U98" s="171" t="s">
        <v>39</v>
      </c>
    </row>
    <row r="99" spans="2:62" s="126" customFormat="1" ht="18" customHeight="1">
      <c r="B99" s="127"/>
      <c r="C99" s="128"/>
      <c r="D99" s="266" t="s">
        <v>138</v>
      </c>
      <c r="E99" s="346"/>
      <c r="F99" s="346"/>
      <c r="G99" s="346"/>
      <c r="H99" s="346"/>
      <c r="I99" s="108"/>
      <c r="J99" s="108"/>
      <c r="K99" s="108"/>
      <c r="L99" s="108"/>
      <c r="M99" s="108"/>
      <c r="N99" s="268">
        <f>ROUND(N88*T99,2)</f>
        <v>0</v>
      </c>
      <c r="O99" s="347"/>
      <c r="P99" s="347"/>
      <c r="Q99" s="347"/>
      <c r="R99" s="130"/>
      <c r="S99" s="128"/>
      <c r="T99" s="172"/>
      <c r="U99" s="173" t="s">
        <v>40</v>
      </c>
      <c r="AY99" s="117" t="s">
        <v>139</v>
      </c>
      <c r="BE99" s="174">
        <f aca="true" t="shared" si="0" ref="BE99:BE104">IF(U99="základní",N99,0)</f>
        <v>0</v>
      </c>
      <c r="BF99" s="174">
        <f aca="true" t="shared" si="1" ref="BF99:BF104">IF(U99="snížená",N99,0)</f>
        <v>0</v>
      </c>
      <c r="BG99" s="174">
        <f aca="true" t="shared" si="2" ref="BG99:BG104">IF(U99="zákl. přenesená",N99,0)</f>
        <v>0</v>
      </c>
      <c r="BH99" s="174">
        <f aca="true" t="shared" si="3" ref="BH99:BH104">IF(U99="sníž. přenesená",N99,0)</f>
        <v>0</v>
      </c>
      <c r="BI99" s="174">
        <f aca="true" t="shared" si="4" ref="BI99:BI104">IF(U99="nulová",N99,0)</f>
        <v>0</v>
      </c>
      <c r="BJ99" s="117" t="s">
        <v>83</v>
      </c>
    </row>
    <row r="100" spans="2:62" s="126" customFormat="1" ht="18" customHeight="1">
      <c r="B100" s="127"/>
      <c r="C100" s="128"/>
      <c r="D100" s="266" t="s">
        <v>140</v>
      </c>
      <c r="E100" s="346"/>
      <c r="F100" s="346"/>
      <c r="G100" s="346"/>
      <c r="H100" s="346"/>
      <c r="I100" s="108"/>
      <c r="J100" s="108"/>
      <c r="K100" s="108"/>
      <c r="L100" s="108"/>
      <c r="M100" s="108"/>
      <c r="N100" s="268">
        <f>ROUND(N88*T100,2)</f>
        <v>0</v>
      </c>
      <c r="O100" s="347"/>
      <c r="P100" s="347"/>
      <c r="Q100" s="347"/>
      <c r="R100" s="130"/>
      <c r="S100" s="128"/>
      <c r="T100" s="172"/>
      <c r="U100" s="173" t="s">
        <v>40</v>
      </c>
      <c r="AY100" s="117" t="s">
        <v>139</v>
      </c>
      <c r="BE100" s="174">
        <f t="shared" si="0"/>
        <v>0</v>
      </c>
      <c r="BF100" s="174">
        <f t="shared" si="1"/>
        <v>0</v>
      </c>
      <c r="BG100" s="174">
        <f t="shared" si="2"/>
        <v>0</v>
      </c>
      <c r="BH100" s="174">
        <f t="shared" si="3"/>
        <v>0</v>
      </c>
      <c r="BI100" s="174">
        <f t="shared" si="4"/>
        <v>0</v>
      </c>
      <c r="BJ100" s="117" t="s">
        <v>83</v>
      </c>
    </row>
    <row r="101" spans="2:62" s="126" customFormat="1" ht="18" customHeight="1">
      <c r="B101" s="127"/>
      <c r="C101" s="128"/>
      <c r="D101" s="266" t="s">
        <v>141</v>
      </c>
      <c r="E101" s="346"/>
      <c r="F101" s="346"/>
      <c r="G101" s="346"/>
      <c r="H101" s="346"/>
      <c r="I101" s="108"/>
      <c r="J101" s="108"/>
      <c r="K101" s="108"/>
      <c r="L101" s="108"/>
      <c r="M101" s="108"/>
      <c r="N101" s="268">
        <f>ROUND(N88*T101,2)</f>
        <v>0</v>
      </c>
      <c r="O101" s="347"/>
      <c r="P101" s="347"/>
      <c r="Q101" s="347"/>
      <c r="R101" s="130"/>
      <c r="S101" s="128"/>
      <c r="T101" s="172"/>
      <c r="U101" s="173" t="s">
        <v>40</v>
      </c>
      <c r="AY101" s="117" t="s">
        <v>139</v>
      </c>
      <c r="BE101" s="174">
        <f t="shared" si="0"/>
        <v>0</v>
      </c>
      <c r="BF101" s="174">
        <f t="shared" si="1"/>
        <v>0</v>
      </c>
      <c r="BG101" s="174">
        <f t="shared" si="2"/>
        <v>0</v>
      </c>
      <c r="BH101" s="174">
        <f t="shared" si="3"/>
        <v>0</v>
      </c>
      <c r="BI101" s="174">
        <f t="shared" si="4"/>
        <v>0</v>
      </c>
      <c r="BJ101" s="117" t="s">
        <v>83</v>
      </c>
    </row>
    <row r="102" spans="2:62" s="126" customFormat="1" ht="18" customHeight="1">
      <c r="B102" s="127"/>
      <c r="C102" s="128"/>
      <c r="D102" s="266" t="s">
        <v>142</v>
      </c>
      <c r="E102" s="346"/>
      <c r="F102" s="346"/>
      <c r="G102" s="346"/>
      <c r="H102" s="346"/>
      <c r="I102" s="108"/>
      <c r="J102" s="108"/>
      <c r="K102" s="108"/>
      <c r="L102" s="108"/>
      <c r="M102" s="108"/>
      <c r="N102" s="268">
        <f>ROUND(N88*T102,2)</f>
        <v>0</v>
      </c>
      <c r="O102" s="347"/>
      <c r="P102" s="347"/>
      <c r="Q102" s="347"/>
      <c r="R102" s="130"/>
      <c r="S102" s="128"/>
      <c r="T102" s="172"/>
      <c r="U102" s="173" t="s">
        <v>40</v>
      </c>
      <c r="AY102" s="117" t="s">
        <v>139</v>
      </c>
      <c r="BE102" s="174">
        <f t="shared" si="0"/>
        <v>0</v>
      </c>
      <c r="BF102" s="174">
        <f t="shared" si="1"/>
        <v>0</v>
      </c>
      <c r="BG102" s="174">
        <f t="shared" si="2"/>
        <v>0</v>
      </c>
      <c r="BH102" s="174">
        <f t="shared" si="3"/>
        <v>0</v>
      </c>
      <c r="BI102" s="174">
        <f t="shared" si="4"/>
        <v>0</v>
      </c>
      <c r="BJ102" s="117" t="s">
        <v>83</v>
      </c>
    </row>
    <row r="103" spans="2:62" s="126" customFormat="1" ht="18" customHeight="1">
      <c r="B103" s="127"/>
      <c r="C103" s="128"/>
      <c r="D103" s="266" t="s">
        <v>143</v>
      </c>
      <c r="E103" s="346"/>
      <c r="F103" s="346"/>
      <c r="G103" s="346"/>
      <c r="H103" s="346"/>
      <c r="I103" s="108"/>
      <c r="J103" s="108"/>
      <c r="K103" s="108"/>
      <c r="L103" s="108"/>
      <c r="M103" s="108"/>
      <c r="N103" s="268">
        <f>ROUND(N88*T103,2)</f>
        <v>0</v>
      </c>
      <c r="O103" s="347"/>
      <c r="P103" s="347"/>
      <c r="Q103" s="347"/>
      <c r="R103" s="130"/>
      <c r="S103" s="128"/>
      <c r="T103" s="172"/>
      <c r="U103" s="173" t="s">
        <v>40</v>
      </c>
      <c r="AY103" s="117" t="s">
        <v>139</v>
      </c>
      <c r="BE103" s="174">
        <f t="shared" si="0"/>
        <v>0</v>
      </c>
      <c r="BF103" s="174">
        <f t="shared" si="1"/>
        <v>0</v>
      </c>
      <c r="BG103" s="174">
        <f t="shared" si="2"/>
        <v>0</v>
      </c>
      <c r="BH103" s="174">
        <f t="shared" si="3"/>
        <v>0</v>
      </c>
      <c r="BI103" s="174">
        <f t="shared" si="4"/>
        <v>0</v>
      </c>
      <c r="BJ103" s="117" t="s">
        <v>83</v>
      </c>
    </row>
    <row r="104" spans="2:62" s="126" customFormat="1" ht="18" customHeight="1">
      <c r="B104" s="127"/>
      <c r="C104" s="128"/>
      <c r="D104" s="114" t="s">
        <v>144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68">
        <f>ROUND(N88*T104,2)</f>
        <v>0</v>
      </c>
      <c r="O104" s="347"/>
      <c r="P104" s="347"/>
      <c r="Q104" s="347"/>
      <c r="R104" s="130"/>
      <c r="S104" s="128"/>
      <c r="T104" s="175"/>
      <c r="U104" s="176" t="s">
        <v>40</v>
      </c>
      <c r="AY104" s="117" t="s">
        <v>145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18" s="126" customFormat="1" ht="13.5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30"/>
    </row>
    <row r="106" spans="2:18" s="126" customFormat="1" ht="29.25" customHeight="1">
      <c r="B106" s="127"/>
      <c r="C106" s="177" t="s">
        <v>108</v>
      </c>
      <c r="D106" s="139"/>
      <c r="E106" s="139"/>
      <c r="F106" s="139"/>
      <c r="G106" s="139"/>
      <c r="H106" s="139"/>
      <c r="I106" s="139"/>
      <c r="J106" s="139"/>
      <c r="K106" s="139"/>
      <c r="L106" s="348">
        <f>ROUND(SUM(N88+N98),2)</f>
        <v>0</v>
      </c>
      <c r="M106" s="348"/>
      <c r="N106" s="348"/>
      <c r="O106" s="348"/>
      <c r="P106" s="348"/>
      <c r="Q106" s="348"/>
      <c r="R106" s="130"/>
    </row>
    <row r="107" spans="2:18" s="126" customFormat="1" ht="6.95" customHeight="1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4"/>
    </row>
    <row r="111" spans="2:18" s="126" customFormat="1" ht="6.95" customHeight="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7"/>
    </row>
    <row r="112" spans="2:18" s="126" customFormat="1" ht="36.95" customHeight="1">
      <c r="B112" s="127"/>
      <c r="C112" s="349" t="s">
        <v>146</v>
      </c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130"/>
    </row>
    <row r="113" spans="2:18" s="126" customFormat="1" ht="6.95" customHeight="1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30"/>
    </row>
    <row r="114" spans="2:18" s="126" customFormat="1" ht="30" customHeight="1">
      <c r="B114" s="127"/>
      <c r="C114" s="125" t="s">
        <v>19</v>
      </c>
      <c r="D114" s="128"/>
      <c r="E114" s="128"/>
      <c r="F114" s="351" t="str">
        <f>F6</f>
        <v>Lokalita pro RD  Za Hniličkou, Horní Temenice</v>
      </c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128"/>
      <c r="R114" s="130"/>
    </row>
    <row r="115" spans="2:18" s="126" customFormat="1" ht="36.95" customHeight="1">
      <c r="B115" s="127"/>
      <c r="C115" s="158" t="s">
        <v>116</v>
      </c>
      <c r="D115" s="128"/>
      <c r="E115" s="128"/>
      <c r="F115" s="353" t="str">
        <f>F7</f>
        <v>SO 06 - Plynovod STL</v>
      </c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128"/>
      <c r="R115" s="130"/>
    </row>
    <row r="116" spans="2:18" s="126" customFormat="1" ht="6.95" customHeight="1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18" customHeight="1">
      <c r="B117" s="127"/>
      <c r="C117" s="125" t="s">
        <v>23</v>
      </c>
      <c r="D117" s="128"/>
      <c r="E117" s="128"/>
      <c r="F117" s="131" t="str">
        <f>F9</f>
        <v>Šumperk</v>
      </c>
      <c r="G117" s="128"/>
      <c r="H117" s="128"/>
      <c r="I117" s="128"/>
      <c r="J117" s="128"/>
      <c r="K117" s="125" t="s">
        <v>25</v>
      </c>
      <c r="L117" s="128"/>
      <c r="M117" s="339" t="str">
        <f>IF(O9="","",O9)</f>
        <v>Vyplň údaj</v>
      </c>
      <c r="N117" s="339"/>
      <c r="O117" s="339"/>
      <c r="P117" s="339"/>
      <c r="Q117" s="128"/>
      <c r="R117" s="130"/>
    </row>
    <row r="118" spans="2:18" s="126" customFormat="1" ht="6.95" customHeight="1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30"/>
    </row>
    <row r="119" spans="2:18" s="126" customFormat="1" ht="13.55">
      <c r="B119" s="127"/>
      <c r="C119" s="125" t="s">
        <v>26</v>
      </c>
      <c r="D119" s="128"/>
      <c r="E119" s="128"/>
      <c r="F119" s="131" t="str">
        <f>E12</f>
        <v xml:space="preserve"> </v>
      </c>
      <c r="G119" s="128"/>
      <c r="H119" s="128"/>
      <c r="I119" s="128"/>
      <c r="J119" s="128"/>
      <c r="K119" s="125" t="s">
        <v>32</v>
      </c>
      <c r="L119" s="128"/>
      <c r="M119" s="340" t="str">
        <f>E18</f>
        <v xml:space="preserve"> </v>
      </c>
      <c r="N119" s="340"/>
      <c r="O119" s="340"/>
      <c r="P119" s="340"/>
      <c r="Q119" s="340"/>
      <c r="R119" s="130"/>
    </row>
    <row r="120" spans="2:18" s="126" customFormat="1" ht="14.5" customHeight="1">
      <c r="B120" s="127"/>
      <c r="C120" s="125" t="s">
        <v>30</v>
      </c>
      <c r="D120" s="128"/>
      <c r="E120" s="128"/>
      <c r="F120" s="131" t="str">
        <f>IF(E15="","",E15)</f>
        <v>Vyplň údaj</v>
      </c>
      <c r="G120" s="128"/>
      <c r="H120" s="128"/>
      <c r="I120" s="128"/>
      <c r="J120" s="128"/>
      <c r="K120" s="125" t="s">
        <v>34</v>
      </c>
      <c r="L120" s="128"/>
      <c r="M120" s="340" t="str">
        <f>E21</f>
        <v>Sv. Čech</v>
      </c>
      <c r="N120" s="340"/>
      <c r="O120" s="340"/>
      <c r="P120" s="340"/>
      <c r="Q120" s="340"/>
      <c r="R120" s="130"/>
    </row>
    <row r="121" spans="2:18" s="126" customFormat="1" ht="10.35" customHeight="1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30"/>
    </row>
    <row r="122" spans="2:27" s="182" customFormat="1" ht="29.25" customHeight="1">
      <c r="B122" s="178"/>
      <c r="C122" s="179" t="s">
        <v>147</v>
      </c>
      <c r="D122" s="180" t="s">
        <v>148</v>
      </c>
      <c r="E122" s="180" t="s">
        <v>57</v>
      </c>
      <c r="F122" s="341" t="s">
        <v>149</v>
      </c>
      <c r="G122" s="341"/>
      <c r="H122" s="341"/>
      <c r="I122" s="341"/>
      <c r="J122" s="180" t="s">
        <v>150</v>
      </c>
      <c r="K122" s="180" t="s">
        <v>151</v>
      </c>
      <c r="L122" s="342" t="s">
        <v>152</v>
      </c>
      <c r="M122" s="342"/>
      <c r="N122" s="341" t="s">
        <v>122</v>
      </c>
      <c r="O122" s="341"/>
      <c r="P122" s="341"/>
      <c r="Q122" s="343"/>
      <c r="R122" s="181"/>
      <c r="T122" s="183" t="s">
        <v>153</v>
      </c>
      <c r="U122" s="184" t="s">
        <v>39</v>
      </c>
      <c r="V122" s="184" t="s">
        <v>154</v>
      </c>
      <c r="W122" s="184" t="s">
        <v>155</v>
      </c>
      <c r="X122" s="184" t="s">
        <v>156</v>
      </c>
      <c r="Y122" s="184" t="s">
        <v>157</v>
      </c>
      <c r="Z122" s="184" t="s">
        <v>158</v>
      </c>
      <c r="AA122" s="185" t="s">
        <v>159</v>
      </c>
    </row>
    <row r="123" spans="2:63" s="126" customFormat="1" ht="29.25" customHeight="1">
      <c r="B123" s="127"/>
      <c r="C123" s="186" t="s">
        <v>119</v>
      </c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344">
        <f>BK123</f>
        <v>0</v>
      </c>
      <c r="O123" s="345"/>
      <c r="P123" s="345"/>
      <c r="Q123" s="345"/>
      <c r="R123" s="130"/>
      <c r="T123" s="187"/>
      <c r="U123" s="132"/>
      <c r="V123" s="132"/>
      <c r="W123" s="188">
        <f>W124+W258+W341</f>
        <v>0</v>
      </c>
      <c r="X123" s="132"/>
      <c r="Y123" s="188">
        <f>Y124+Y258+Y341</f>
        <v>235.17315465194997</v>
      </c>
      <c r="Z123" s="132"/>
      <c r="AA123" s="189">
        <f>AA124+AA258+AA341</f>
        <v>0</v>
      </c>
      <c r="AT123" s="117" t="s">
        <v>74</v>
      </c>
      <c r="AU123" s="117" t="s">
        <v>124</v>
      </c>
      <c r="BK123" s="190">
        <f>BK124+BK258+BK341</f>
        <v>0</v>
      </c>
    </row>
    <row r="124" spans="2:63" s="195" customFormat="1" ht="37.4" customHeight="1">
      <c r="B124" s="191"/>
      <c r="C124" s="192"/>
      <c r="D124" s="193" t="s">
        <v>125</v>
      </c>
      <c r="E124" s="193"/>
      <c r="F124" s="193"/>
      <c r="G124" s="193"/>
      <c r="H124" s="193"/>
      <c r="I124" s="193"/>
      <c r="J124" s="193"/>
      <c r="K124" s="193"/>
      <c r="L124" s="193"/>
      <c r="M124" s="193"/>
      <c r="N124" s="335">
        <f>BK124</f>
        <v>0</v>
      </c>
      <c r="O124" s="336"/>
      <c r="P124" s="336"/>
      <c r="Q124" s="336"/>
      <c r="R124" s="194"/>
      <c r="T124" s="196"/>
      <c r="U124" s="192"/>
      <c r="V124" s="192"/>
      <c r="W124" s="197">
        <f>W125+W224+W230+W253</f>
        <v>0</v>
      </c>
      <c r="X124" s="192"/>
      <c r="Y124" s="197">
        <f>Y125+Y224+Y230+Y253</f>
        <v>234.40374638819998</v>
      </c>
      <c r="Z124" s="192"/>
      <c r="AA124" s="198">
        <f>AA125+AA224+AA230+AA253</f>
        <v>0</v>
      </c>
      <c r="AR124" s="199" t="s">
        <v>83</v>
      </c>
      <c r="AT124" s="200" t="s">
        <v>74</v>
      </c>
      <c r="AU124" s="200" t="s">
        <v>75</v>
      </c>
      <c r="AY124" s="199" t="s">
        <v>160</v>
      </c>
      <c r="BK124" s="201">
        <f>BK125+BK224+BK230+BK253</f>
        <v>0</v>
      </c>
    </row>
    <row r="125" spans="2:63" s="195" customFormat="1" ht="19.85" customHeight="1">
      <c r="B125" s="191"/>
      <c r="C125" s="192"/>
      <c r="D125" s="202" t="s">
        <v>126</v>
      </c>
      <c r="E125" s="202"/>
      <c r="F125" s="202"/>
      <c r="G125" s="202"/>
      <c r="H125" s="202"/>
      <c r="I125" s="202"/>
      <c r="J125" s="202"/>
      <c r="K125" s="202"/>
      <c r="L125" s="202"/>
      <c r="M125" s="202"/>
      <c r="N125" s="313">
        <f>BK125</f>
        <v>0</v>
      </c>
      <c r="O125" s="314"/>
      <c r="P125" s="314"/>
      <c r="Q125" s="314"/>
      <c r="R125" s="194"/>
      <c r="T125" s="196"/>
      <c r="U125" s="192"/>
      <c r="V125" s="192"/>
      <c r="W125" s="197">
        <f>SUM(W126:W223)</f>
        <v>0</v>
      </c>
      <c r="X125" s="192"/>
      <c r="Y125" s="197">
        <f>SUM(Y126:Y223)</f>
        <v>184.4426099822</v>
      </c>
      <c r="Z125" s="192"/>
      <c r="AA125" s="198">
        <f>SUM(AA126:AA223)</f>
        <v>0</v>
      </c>
      <c r="AR125" s="199" t="s">
        <v>83</v>
      </c>
      <c r="AT125" s="200" t="s">
        <v>74</v>
      </c>
      <c r="AU125" s="200" t="s">
        <v>83</v>
      </c>
      <c r="AY125" s="199" t="s">
        <v>160</v>
      </c>
      <c r="BK125" s="201">
        <f>SUM(BK126:BK223)</f>
        <v>0</v>
      </c>
    </row>
    <row r="126" spans="2:65" s="126" customFormat="1" ht="28.95" customHeight="1">
      <c r="B126" s="127"/>
      <c r="C126" s="383" t="s">
        <v>83</v>
      </c>
      <c r="D126" s="383" t="s">
        <v>161</v>
      </c>
      <c r="E126" s="384" t="s">
        <v>1903</v>
      </c>
      <c r="F126" s="385" t="s">
        <v>1904</v>
      </c>
      <c r="G126" s="385"/>
      <c r="H126" s="385"/>
      <c r="I126" s="385"/>
      <c r="J126" s="386" t="s">
        <v>1774</v>
      </c>
      <c r="K126" s="387">
        <v>80</v>
      </c>
      <c r="L126" s="317">
        <v>0</v>
      </c>
      <c r="M126" s="317"/>
      <c r="N126" s="318">
        <f>ROUND(L126*K126,2)</f>
        <v>0</v>
      </c>
      <c r="O126" s="318"/>
      <c r="P126" s="318"/>
      <c r="Q126" s="318"/>
      <c r="R126" s="130"/>
      <c r="T126" s="207" t="s">
        <v>5</v>
      </c>
      <c r="U126" s="208" t="s">
        <v>40</v>
      </c>
      <c r="V126" s="128"/>
      <c r="W126" s="209">
        <f>V126*K126</f>
        <v>0</v>
      </c>
      <c r="X126" s="209">
        <v>0</v>
      </c>
      <c r="Y126" s="209">
        <f>X126*K126</f>
        <v>0</v>
      </c>
      <c r="Z126" s="209">
        <v>0</v>
      </c>
      <c r="AA126" s="210">
        <f>Z126*K126</f>
        <v>0</v>
      </c>
      <c r="AR126" s="117" t="s">
        <v>165</v>
      </c>
      <c r="AT126" s="117" t="s">
        <v>161</v>
      </c>
      <c r="AU126" s="117" t="s">
        <v>114</v>
      </c>
      <c r="AY126" s="117" t="s">
        <v>160</v>
      </c>
      <c r="BE126" s="174">
        <f>IF(U126="základní",N126,0)</f>
        <v>0</v>
      </c>
      <c r="BF126" s="174">
        <f>IF(U126="snížená",N126,0)</f>
        <v>0</v>
      </c>
      <c r="BG126" s="174">
        <f>IF(U126="zákl. přenesená",N126,0)</f>
        <v>0</v>
      </c>
      <c r="BH126" s="174">
        <f>IF(U126="sníž. přenesená",N126,0)</f>
        <v>0</v>
      </c>
      <c r="BI126" s="174">
        <f>IF(U126="nulová",N126,0)</f>
        <v>0</v>
      </c>
      <c r="BJ126" s="117" t="s">
        <v>83</v>
      </c>
      <c r="BK126" s="174">
        <f>ROUND(L126*K126,2)</f>
        <v>0</v>
      </c>
      <c r="BL126" s="117" t="s">
        <v>165</v>
      </c>
      <c r="BM126" s="117" t="s">
        <v>1905</v>
      </c>
    </row>
    <row r="127" spans="2:51" s="216" customFormat="1" ht="20.5" customHeight="1">
      <c r="B127" s="211"/>
      <c r="C127" s="388"/>
      <c r="D127" s="388"/>
      <c r="E127" s="389" t="s">
        <v>5</v>
      </c>
      <c r="F127" s="390" t="s">
        <v>1906</v>
      </c>
      <c r="G127" s="391"/>
      <c r="H127" s="391"/>
      <c r="I127" s="391"/>
      <c r="J127" s="388"/>
      <c r="K127" s="392" t="s">
        <v>5</v>
      </c>
      <c r="L127" s="212"/>
      <c r="M127" s="212"/>
      <c r="N127" s="212"/>
      <c r="O127" s="212"/>
      <c r="P127" s="212"/>
      <c r="Q127" s="212"/>
      <c r="R127" s="215"/>
      <c r="T127" s="217"/>
      <c r="U127" s="212"/>
      <c r="V127" s="212"/>
      <c r="W127" s="212"/>
      <c r="X127" s="212"/>
      <c r="Y127" s="212"/>
      <c r="Z127" s="212"/>
      <c r="AA127" s="218"/>
      <c r="AT127" s="219" t="s">
        <v>168</v>
      </c>
      <c r="AU127" s="219" t="s">
        <v>114</v>
      </c>
      <c r="AV127" s="216" t="s">
        <v>83</v>
      </c>
      <c r="AW127" s="216" t="s">
        <v>33</v>
      </c>
      <c r="AX127" s="216" t="s">
        <v>75</v>
      </c>
      <c r="AY127" s="219" t="s">
        <v>160</v>
      </c>
    </row>
    <row r="128" spans="2:51" s="225" customFormat="1" ht="20.5" customHeight="1">
      <c r="B128" s="220"/>
      <c r="C128" s="395"/>
      <c r="D128" s="395"/>
      <c r="E128" s="396" t="s">
        <v>5</v>
      </c>
      <c r="F128" s="397" t="s">
        <v>1907</v>
      </c>
      <c r="G128" s="398"/>
      <c r="H128" s="398"/>
      <c r="I128" s="398"/>
      <c r="J128" s="395"/>
      <c r="K128" s="399">
        <v>80</v>
      </c>
      <c r="L128" s="221"/>
      <c r="M128" s="221"/>
      <c r="N128" s="221"/>
      <c r="O128" s="221"/>
      <c r="P128" s="221"/>
      <c r="Q128" s="221"/>
      <c r="R128" s="224"/>
      <c r="T128" s="226"/>
      <c r="U128" s="221"/>
      <c r="V128" s="221"/>
      <c r="W128" s="221"/>
      <c r="X128" s="221"/>
      <c r="Y128" s="221"/>
      <c r="Z128" s="221"/>
      <c r="AA128" s="227"/>
      <c r="AT128" s="228" t="s">
        <v>168</v>
      </c>
      <c r="AU128" s="228" t="s">
        <v>114</v>
      </c>
      <c r="AV128" s="225" t="s">
        <v>114</v>
      </c>
      <c r="AW128" s="225" t="s">
        <v>33</v>
      </c>
      <c r="AX128" s="225" t="s">
        <v>83</v>
      </c>
      <c r="AY128" s="228" t="s">
        <v>160</v>
      </c>
    </row>
    <row r="129" spans="2:65" s="126" customFormat="1" ht="40.15" customHeight="1">
      <c r="B129" s="127"/>
      <c r="C129" s="383" t="s">
        <v>114</v>
      </c>
      <c r="D129" s="383" t="s">
        <v>161</v>
      </c>
      <c r="E129" s="384" t="s">
        <v>1908</v>
      </c>
      <c r="F129" s="385" t="s">
        <v>1909</v>
      </c>
      <c r="G129" s="385"/>
      <c r="H129" s="385"/>
      <c r="I129" s="385"/>
      <c r="J129" s="386" t="s">
        <v>1910</v>
      </c>
      <c r="K129" s="387">
        <v>10</v>
      </c>
      <c r="L129" s="317">
        <v>0</v>
      </c>
      <c r="M129" s="317"/>
      <c r="N129" s="318">
        <f>ROUND(L129*K129,2)</f>
        <v>0</v>
      </c>
      <c r="O129" s="318"/>
      <c r="P129" s="318"/>
      <c r="Q129" s="318"/>
      <c r="R129" s="130"/>
      <c r="T129" s="207" t="s">
        <v>5</v>
      </c>
      <c r="U129" s="208" t="s">
        <v>40</v>
      </c>
      <c r="V129" s="128"/>
      <c r="W129" s="209">
        <f>V129*K129</f>
        <v>0</v>
      </c>
      <c r="X129" s="209">
        <v>0</v>
      </c>
      <c r="Y129" s="209">
        <f>X129*K129</f>
        <v>0</v>
      </c>
      <c r="Z129" s="209">
        <v>0</v>
      </c>
      <c r="AA129" s="210">
        <f>Z129*K129</f>
        <v>0</v>
      </c>
      <c r="AR129" s="117" t="s">
        <v>165</v>
      </c>
      <c r="AT129" s="117" t="s">
        <v>161</v>
      </c>
      <c r="AU129" s="117" t="s">
        <v>114</v>
      </c>
      <c r="AY129" s="117" t="s">
        <v>160</v>
      </c>
      <c r="BE129" s="174">
        <f>IF(U129="základní",N129,0)</f>
        <v>0</v>
      </c>
      <c r="BF129" s="174">
        <f>IF(U129="snížená",N129,0)</f>
        <v>0</v>
      </c>
      <c r="BG129" s="174">
        <f>IF(U129="zákl. přenesená",N129,0)</f>
        <v>0</v>
      </c>
      <c r="BH129" s="174">
        <f>IF(U129="sníž. přenesená",N129,0)</f>
        <v>0</v>
      </c>
      <c r="BI129" s="174">
        <f>IF(U129="nulová",N129,0)</f>
        <v>0</v>
      </c>
      <c r="BJ129" s="117" t="s">
        <v>83</v>
      </c>
      <c r="BK129" s="174">
        <f>ROUND(L129*K129,2)</f>
        <v>0</v>
      </c>
      <c r="BL129" s="117" t="s">
        <v>165</v>
      </c>
      <c r="BM129" s="117" t="s">
        <v>1911</v>
      </c>
    </row>
    <row r="130" spans="2:51" s="216" customFormat="1" ht="20.5" customHeight="1">
      <c r="B130" s="211"/>
      <c r="C130" s="388"/>
      <c r="D130" s="388"/>
      <c r="E130" s="389" t="s">
        <v>5</v>
      </c>
      <c r="F130" s="390" t="s">
        <v>1906</v>
      </c>
      <c r="G130" s="391"/>
      <c r="H130" s="391"/>
      <c r="I130" s="391"/>
      <c r="J130" s="388"/>
      <c r="K130" s="392" t="s">
        <v>5</v>
      </c>
      <c r="L130" s="212"/>
      <c r="M130" s="212"/>
      <c r="N130" s="212"/>
      <c r="O130" s="212"/>
      <c r="P130" s="212"/>
      <c r="Q130" s="212"/>
      <c r="R130" s="215"/>
      <c r="T130" s="217"/>
      <c r="U130" s="212"/>
      <c r="V130" s="212"/>
      <c r="W130" s="212"/>
      <c r="X130" s="212"/>
      <c r="Y130" s="212"/>
      <c r="Z130" s="212"/>
      <c r="AA130" s="218"/>
      <c r="AT130" s="219" t="s">
        <v>168</v>
      </c>
      <c r="AU130" s="219" t="s">
        <v>114</v>
      </c>
      <c r="AV130" s="216" t="s">
        <v>83</v>
      </c>
      <c r="AW130" s="216" t="s">
        <v>33</v>
      </c>
      <c r="AX130" s="216" t="s">
        <v>75</v>
      </c>
      <c r="AY130" s="219" t="s">
        <v>160</v>
      </c>
    </row>
    <row r="131" spans="2:51" s="225" customFormat="1" ht="20.5" customHeight="1">
      <c r="B131" s="220"/>
      <c r="C131" s="395"/>
      <c r="D131" s="395"/>
      <c r="E131" s="396" t="s">
        <v>5</v>
      </c>
      <c r="F131" s="397" t="s">
        <v>1912</v>
      </c>
      <c r="G131" s="398"/>
      <c r="H131" s="398"/>
      <c r="I131" s="398"/>
      <c r="J131" s="395"/>
      <c r="K131" s="399">
        <v>10</v>
      </c>
      <c r="L131" s="221"/>
      <c r="M131" s="221"/>
      <c r="N131" s="221"/>
      <c r="O131" s="221"/>
      <c r="P131" s="221"/>
      <c r="Q131" s="221"/>
      <c r="R131" s="224"/>
      <c r="T131" s="226"/>
      <c r="U131" s="221"/>
      <c r="V131" s="221"/>
      <c r="W131" s="221"/>
      <c r="X131" s="221"/>
      <c r="Y131" s="221"/>
      <c r="Z131" s="221"/>
      <c r="AA131" s="227"/>
      <c r="AT131" s="228" t="s">
        <v>168</v>
      </c>
      <c r="AU131" s="228" t="s">
        <v>114</v>
      </c>
      <c r="AV131" s="225" t="s">
        <v>114</v>
      </c>
      <c r="AW131" s="225" t="s">
        <v>33</v>
      </c>
      <c r="AX131" s="225" t="s">
        <v>83</v>
      </c>
      <c r="AY131" s="228" t="s">
        <v>160</v>
      </c>
    </row>
    <row r="132" spans="2:65" s="126" customFormat="1" ht="28.95" customHeight="1">
      <c r="B132" s="127"/>
      <c r="C132" s="383" t="s">
        <v>175</v>
      </c>
      <c r="D132" s="383" t="s">
        <v>161</v>
      </c>
      <c r="E132" s="384" t="s">
        <v>1913</v>
      </c>
      <c r="F132" s="385" t="s">
        <v>1914</v>
      </c>
      <c r="G132" s="385"/>
      <c r="H132" s="385"/>
      <c r="I132" s="385"/>
      <c r="J132" s="386" t="s">
        <v>178</v>
      </c>
      <c r="K132" s="387">
        <v>1.6</v>
      </c>
      <c r="L132" s="317">
        <v>0</v>
      </c>
      <c r="M132" s="317"/>
      <c r="N132" s="318">
        <f>ROUND(L132*K132,2)</f>
        <v>0</v>
      </c>
      <c r="O132" s="318"/>
      <c r="P132" s="318"/>
      <c r="Q132" s="318"/>
      <c r="R132" s="130"/>
      <c r="T132" s="207" t="s">
        <v>5</v>
      </c>
      <c r="U132" s="208" t="s">
        <v>40</v>
      </c>
      <c r="V132" s="128"/>
      <c r="W132" s="209">
        <f>V132*K132</f>
        <v>0</v>
      </c>
      <c r="X132" s="209">
        <v>0.0106826</v>
      </c>
      <c r="Y132" s="209">
        <f>X132*K132</f>
        <v>0.017092160000000002</v>
      </c>
      <c r="Z132" s="209">
        <v>0</v>
      </c>
      <c r="AA132" s="210">
        <f>Z132*K132</f>
        <v>0</v>
      </c>
      <c r="AR132" s="117" t="s">
        <v>165</v>
      </c>
      <c r="AT132" s="117" t="s">
        <v>161</v>
      </c>
      <c r="AU132" s="117" t="s">
        <v>114</v>
      </c>
      <c r="AY132" s="117" t="s">
        <v>160</v>
      </c>
      <c r="BE132" s="174">
        <f>IF(U132="základní",N132,0)</f>
        <v>0</v>
      </c>
      <c r="BF132" s="174">
        <f>IF(U132="snížená",N132,0)</f>
        <v>0</v>
      </c>
      <c r="BG132" s="174">
        <f>IF(U132="zákl. přenesená",N132,0)</f>
        <v>0</v>
      </c>
      <c r="BH132" s="174">
        <f>IF(U132="sníž. přenesená",N132,0)</f>
        <v>0</v>
      </c>
      <c r="BI132" s="174">
        <f>IF(U132="nulová",N132,0)</f>
        <v>0</v>
      </c>
      <c r="BJ132" s="117" t="s">
        <v>83</v>
      </c>
      <c r="BK132" s="174">
        <f>ROUND(L132*K132,2)</f>
        <v>0</v>
      </c>
      <c r="BL132" s="117" t="s">
        <v>165</v>
      </c>
      <c r="BM132" s="117" t="s">
        <v>1915</v>
      </c>
    </row>
    <row r="133" spans="2:51" s="216" customFormat="1" ht="20.5" customHeight="1">
      <c r="B133" s="211"/>
      <c r="C133" s="388"/>
      <c r="D133" s="388"/>
      <c r="E133" s="389" t="s">
        <v>5</v>
      </c>
      <c r="F133" s="390" t="s">
        <v>1916</v>
      </c>
      <c r="G133" s="391"/>
      <c r="H133" s="391"/>
      <c r="I133" s="391"/>
      <c r="J133" s="388"/>
      <c r="K133" s="392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25" customFormat="1" ht="20.5" customHeight="1">
      <c r="B134" s="220"/>
      <c r="C134" s="395"/>
      <c r="D134" s="395"/>
      <c r="E134" s="396" t="s">
        <v>5</v>
      </c>
      <c r="F134" s="397" t="s">
        <v>1917</v>
      </c>
      <c r="G134" s="398"/>
      <c r="H134" s="398"/>
      <c r="I134" s="398"/>
      <c r="J134" s="395"/>
      <c r="K134" s="399">
        <v>1.6</v>
      </c>
      <c r="L134" s="221"/>
      <c r="M134" s="221"/>
      <c r="N134" s="221"/>
      <c r="O134" s="221"/>
      <c r="P134" s="221"/>
      <c r="Q134" s="221"/>
      <c r="R134" s="224"/>
      <c r="T134" s="226"/>
      <c r="U134" s="221"/>
      <c r="V134" s="221"/>
      <c r="W134" s="221"/>
      <c r="X134" s="221"/>
      <c r="Y134" s="221"/>
      <c r="Z134" s="221"/>
      <c r="AA134" s="227"/>
      <c r="AT134" s="228" t="s">
        <v>168</v>
      </c>
      <c r="AU134" s="228" t="s">
        <v>114</v>
      </c>
      <c r="AV134" s="225" t="s">
        <v>114</v>
      </c>
      <c r="AW134" s="225" t="s">
        <v>33</v>
      </c>
      <c r="AX134" s="225" t="s">
        <v>83</v>
      </c>
      <c r="AY134" s="228" t="s">
        <v>160</v>
      </c>
    </row>
    <row r="135" spans="2:65" s="126" customFormat="1" ht="28.95" customHeight="1">
      <c r="B135" s="127"/>
      <c r="C135" s="383" t="s">
        <v>165</v>
      </c>
      <c r="D135" s="383" t="s">
        <v>161</v>
      </c>
      <c r="E135" s="384" t="s">
        <v>1918</v>
      </c>
      <c r="F135" s="385" t="s">
        <v>1919</v>
      </c>
      <c r="G135" s="385"/>
      <c r="H135" s="385"/>
      <c r="I135" s="385"/>
      <c r="J135" s="386" t="s">
        <v>178</v>
      </c>
      <c r="K135" s="387">
        <v>1.6</v>
      </c>
      <c r="L135" s="317">
        <v>0</v>
      </c>
      <c r="M135" s="317"/>
      <c r="N135" s="318">
        <f>ROUND(L135*K135,2)</f>
        <v>0</v>
      </c>
      <c r="O135" s="318"/>
      <c r="P135" s="318"/>
      <c r="Q135" s="318"/>
      <c r="R135" s="130"/>
      <c r="T135" s="207" t="s">
        <v>5</v>
      </c>
      <c r="U135" s="208" t="s">
        <v>40</v>
      </c>
      <c r="V135" s="128"/>
      <c r="W135" s="209">
        <f>V135*K135</f>
        <v>0</v>
      </c>
      <c r="X135" s="209">
        <v>0.0126885</v>
      </c>
      <c r="Y135" s="209">
        <f>X135*K135</f>
        <v>0.020301600000000003</v>
      </c>
      <c r="Z135" s="209">
        <v>0</v>
      </c>
      <c r="AA135" s="210">
        <f>Z135*K135</f>
        <v>0</v>
      </c>
      <c r="AR135" s="117" t="s">
        <v>165</v>
      </c>
      <c r="AT135" s="117" t="s">
        <v>161</v>
      </c>
      <c r="AU135" s="117" t="s">
        <v>114</v>
      </c>
      <c r="AY135" s="117" t="s">
        <v>160</v>
      </c>
      <c r="BE135" s="174">
        <f>IF(U135="základní",N135,0)</f>
        <v>0</v>
      </c>
      <c r="BF135" s="174">
        <f>IF(U135="snížená",N135,0)</f>
        <v>0</v>
      </c>
      <c r="BG135" s="174">
        <f>IF(U135="zákl. přenesená",N135,0)</f>
        <v>0</v>
      </c>
      <c r="BH135" s="174">
        <f>IF(U135="sníž. přenesená",N135,0)</f>
        <v>0</v>
      </c>
      <c r="BI135" s="174">
        <f>IF(U135="nulová",N135,0)</f>
        <v>0</v>
      </c>
      <c r="BJ135" s="117" t="s">
        <v>83</v>
      </c>
      <c r="BK135" s="174">
        <f>ROUND(L135*K135,2)</f>
        <v>0</v>
      </c>
      <c r="BL135" s="117" t="s">
        <v>165</v>
      </c>
      <c r="BM135" s="117" t="s">
        <v>1920</v>
      </c>
    </row>
    <row r="136" spans="2:51" s="216" customFormat="1" ht="20.5" customHeight="1">
      <c r="B136" s="211"/>
      <c r="C136" s="388"/>
      <c r="D136" s="388"/>
      <c r="E136" s="389" t="s">
        <v>5</v>
      </c>
      <c r="F136" s="390" t="s">
        <v>1916</v>
      </c>
      <c r="G136" s="391"/>
      <c r="H136" s="391"/>
      <c r="I136" s="391"/>
      <c r="J136" s="388"/>
      <c r="K136" s="392" t="s">
        <v>5</v>
      </c>
      <c r="L136" s="212"/>
      <c r="M136" s="212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168</v>
      </c>
      <c r="AU136" s="219" t="s">
        <v>114</v>
      </c>
      <c r="AV136" s="216" t="s">
        <v>83</v>
      </c>
      <c r="AW136" s="216" t="s">
        <v>33</v>
      </c>
      <c r="AX136" s="216" t="s">
        <v>75</v>
      </c>
      <c r="AY136" s="219" t="s">
        <v>160</v>
      </c>
    </row>
    <row r="137" spans="2:51" s="225" customFormat="1" ht="20.5" customHeight="1">
      <c r="B137" s="220"/>
      <c r="C137" s="395"/>
      <c r="D137" s="395"/>
      <c r="E137" s="396" t="s">
        <v>5</v>
      </c>
      <c r="F137" s="397" t="s">
        <v>1921</v>
      </c>
      <c r="G137" s="398"/>
      <c r="H137" s="398"/>
      <c r="I137" s="398"/>
      <c r="J137" s="395"/>
      <c r="K137" s="399">
        <v>1.6</v>
      </c>
      <c r="L137" s="221"/>
      <c r="M137" s="221"/>
      <c r="N137" s="221"/>
      <c r="O137" s="221"/>
      <c r="P137" s="221"/>
      <c r="Q137" s="221"/>
      <c r="R137" s="224"/>
      <c r="T137" s="226"/>
      <c r="U137" s="221"/>
      <c r="V137" s="221"/>
      <c r="W137" s="221"/>
      <c r="X137" s="221"/>
      <c r="Y137" s="221"/>
      <c r="Z137" s="221"/>
      <c r="AA137" s="227"/>
      <c r="AT137" s="228" t="s">
        <v>168</v>
      </c>
      <c r="AU137" s="228" t="s">
        <v>114</v>
      </c>
      <c r="AV137" s="225" t="s">
        <v>114</v>
      </c>
      <c r="AW137" s="225" t="s">
        <v>33</v>
      </c>
      <c r="AX137" s="225" t="s">
        <v>83</v>
      </c>
      <c r="AY137" s="228" t="s">
        <v>160</v>
      </c>
    </row>
    <row r="138" spans="2:65" s="126" customFormat="1" ht="28.95" customHeight="1">
      <c r="B138" s="127"/>
      <c r="C138" s="383" t="s">
        <v>186</v>
      </c>
      <c r="D138" s="383" t="s">
        <v>161</v>
      </c>
      <c r="E138" s="384" t="s">
        <v>1477</v>
      </c>
      <c r="F138" s="385" t="s">
        <v>1478</v>
      </c>
      <c r="G138" s="385"/>
      <c r="H138" s="385"/>
      <c r="I138" s="385"/>
      <c r="J138" s="386" t="s">
        <v>178</v>
      </c>
      <c r="K138" s="387">
        <v>3.2</v>
      </c>
      <c r="L138" s="317">
        <v>0</v>
      </c>
      <c r="M138" s="317"/>
      <c r="N138" s="318">
        <f>ROUND(L138*K138,2)</f>
        <v>0</v>
      </c>
      <c r="O138" s="318"/>
      <c r="P138" s="318"/>
      <c r="Q138" s="318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0.0369043</v>
      </c>
      <c r="Y138" s="209">
        <f>X138*K138</f>
        <v>0.11809376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114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1922</v>
      </c>
    </row>
    <row r="139" spans="2:51" s="216" customFormat="1" ht="20.5" customHeight="1">
      <c r="B139" s="211"/>
      <c r="C139" s="388"/>
      <c r="D139" s="388"/>
      <c r="E139" s="389" t="s">
        <v>5</v>
      </c>
      <c r="F139" s="390" t="s">
        <v>1916</v>
      </c>
      <c r="G139" s="391"/>
      <c r="H139" s="391"/>
      <c r="I139" s="391"/>
      <c r="J139" s="388"/>
      <c r="K139" s="392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25" customFormat="1" ht="20.5" customHeight="1">
      <c r="B140" s="220"/>
      <c r="C140" s="395"/>
      <c r="D140" s="395"/>
      <c r="E140" s="396" t="s">
        <v>5</v>
      </c>
      <c r="F140" s="397" t="s">
        <v>1923</v>
      </c>
      <c r="G140" s="398"/>
      <c r="H140" s="398"/>
      <c r="I140" s="398"/>
      <c r="J140" s="395"/>
      <c r="K140" s="399">
        <v>3.2</v>
      </c>
      <c r="L140" s="221"/>
      <c r="M140" s="221"/>
      <c r="N140" s="221"/>
      <c r="O140" s="221"/>
      <c r="P140" s="221"/>
      <c r="Q140" s="221"/>
      <c r="R140" s="224"/>
      <c r="T140" s="226"/>
      <c r="U140" s="221"/>
      <c r="V140" s="221"/>
      <c r="W140" s="221"/>
      <c r="X140" s="221"/>
      <c r="Y140" s="221"/>
      <c r="Z140" s="221"/>
      <c r="AA140" s="227"/>
      <c r="AT140" s="228" t="s">
        <v>168</v>
      </c>
      <c r="AU140" s="228" t="s">
        <v>114</v>
      </c>
      <c r="AV140" s="225" t="s">
        <v>114</v>
      </c>
      <c r="AW140" s="225" t="s">
        <v>33</v>
      </c>
      <c r="AX140" s="225" t="s">
        <v>83</v>
      </c>
      <c r="AY140" s="228" t="s">
        <v>160</v>
      </c>
    </row>
    <row r="141" spans="2:65" s="126" customFormat="1" ht="28.95" customHeight="1">
      <c r="B141" s="127"/>
      <c r="C141" s="383" t="s">
        <v>200</v>
      </c>
      <c r="D141" s="383" t="s">
        <v>161</v>
      </c>
      <c r="E141" s="384" t="s">
        <v>882</v>
      </c>
      <c r="F141" s="385" t="s">
        <v>883</v>
      </c>
      <c r="G141" s="385"/>
      <c r="H141" s="385"/>
      <c r="I141" s="385"/>
      <c r="J141" s="386" t="s">
        <v>182</v>
      </c>
      <c r="K141" s="387">
        <v>9.893</v>
      </c>
      <c r="L141" s="317">
        <v>0</v>
      </c>
      <c r="M141" s="317"/>
      <c r="N141" s="318">
        <f>ROUND(L141*K141,2)</f>
        <v>0</v>
      </c>
      <c r="O141" s="318"/>
      <c r="P141" s="318"/>
      <c r="Q141" s="318"/>
      <c r="R141" s="130"/>
      <c r="T141" s="207" t="s">
        <v>5</v>
      </c>
      <c r="U141" s="208" t="s">
        <v>40</v>
      </c>
      <c r="V141" s="128"/>
      <c r="W141" s="209">
        <f>V141*K141</f>
        <v>0</v>
      </c>
      <c r="X141" s="209">
        <v>0</v>
      </c>
      <c r="Y141" s="209">
        <f>X141*K141</f>
        <v>0</v>
      </c>
      <c r="Z141" s="209">
        <v>0</v>
      </c>
      <c r="AA141" s="210">
        <f>Z141*K141</f>
        <v>0</v>
      </c>
      <c r="AR141" s="117" t="s">
        <v>165</v>
      </c>
      <c r="AT141" s="117" t="s">
        <v>161</v>
      </c>
      <c r="AU141" s="117" t="s">
        <v>114</v>
      </c>
      <c r="AY141" s="117" t="s">
        <v>160</v>
      </c>
      <c r="BE141" s="174">
        <f>IF(U141="základní",N141,0)</f>
        <v>0</v>
      </c>
      <c r="BF141" s="174">
        <f>IF(U141="snížená",N141,0)</f>
        <v>0</v>
      </c>
      <c r="BG141" s="174">
        <f>IF(U141="zákl. přenesená",N141,0)</f>
        <v>0</v>
      </c>
      <c r="BH141" s="174">
        <f>IF(U141="sníž. přenesená",N141,0)</f>
        <v>0</v>
      </c>
      <c r="BI141" s="174">
        <f>IF(U141="nulová",N141,0)</f>
        <v>0</v>
      </c>
      <c r="BJ141" s="117" t="s">
        <v>83</v>
      </c>
      <c r="BK141" s="174">
        <f>ROUND(L141*K141,2)</f>
        <v>0</v>
      </c>
      <c r="BL141" s="117" t="s">
        <v>165</v>
      </c>
      <c r="BM141" s="117" t="s">
        <v>1924</v>
      </c>
    </row>
    <row r="142" spans="2:51" s="216" customFormat="1" ht="20.5" customHeight="1">
      <c r="B142" s="211"/>
      <c r="C142" s="388"/>
      <c r="D142" s="388"/>
      <c r="E142" s="389" t="s">
        <v>5</v>
      </c>
      <c r="F142" s="390" t="s">
        <v>1916</v>
      </c>
      <c r="G142" s="391"/>
      <c r="H142" s="391"/>
      <c r="I142" s="391"/>
      <c r="J142" s="388"/>
      <c r="K142" s="392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395"/>
      <c r="D143" s="395"/>
      <c r="E143" s="396" t="s">
        <v>5</v>
      </c>
      <c r="F143" s="397" t="s">
        <v>1925</v>
      </c>
      <c r="G143" s="398"/>
      <c r="H143" s="398"/>
      <c r="I143" s="398"/>
      <c r="J143" s="395"/>
      <c r="K143" s="399">
        <v>9.893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83</v>
      </c>
      <c r="AY143" s="228" t="s">
        <v>160</v>
      </c>
    </row>
    <row r="144" spans="2:65" s="126" customFormat="1" ht="28.95" customHeight="1">
      <c r="B144" s="127"/>
      <c r="C144" s="383" t="s">
        <v>205</v>
      </c>
      <c r="D144" s="383" t="s">
        <v>161</v>
      </c>
      <c r="E144" s="384" t="s">
        <v>1926</v>
      </c>
      <c r="F144" s="385" t="s">
        <v>1927</v>
      </c>
      <c r="G144" s="385"/>
      <c r="H144" s="385"/>
      <c r="I144" s="385"/>
      <c r="J144" s="386" t="s">
        <v>182</v>
      </c>
      <c r="K144" s="387">
        <v>17.4</v>
      </c>
      <c r="L144" s="317">
        <v>0</v>
      </c>
      <c r="M144" s="317"/>
      <c r="N144" s="318">
        <f>ROUND(L144*K144,2)</f>
        <v>0</v>
      </c>
      <c r="O144" s="318"/>
      <c r="P144" s="318"/>
      <c r="Q144" s="318"/>
      <c r="R144" s="130"/>
      <c r="T144" s="207" t="s">
        <v>5</v>
      </c>
      <c r="U144" s="208" t="s">
        <v>40</v>
      </c>
      <c r="V144" s="128"/>
      <c r="W144" s="209">
        <f>V144*K144</f>
        <v>0</v>
      </c>
      <c r="X144" s="209">
        <v>0</v>
      </c>
      <c r="Y144" s="209">
        <f>X144*K144</f>
        <v>0</v>
      </c>
      <c r="Z144" s="209">
        <v>0</v>
      </c>
      <c r="AA144" s="210">
        <f>Z144*K144</f>
        <v>0</v>
      </c>
      <c r="AR144" s="117" t="s">
        <v>165</v>
      </c>
      <c r="AT144" s="117" t="s">
        <v>161</v>
      </c>
      <c r="AU144" s="117" t="s">
        <v>114</v>
      </c>
      <c r="AY144" s="117" t="s">
        <v>160</v>
      </c>
      <c r="BE144" s="174">
        <f>IF(U144="základní",N144,0)</f>
        <v>0</v>
      </c>
      <c r="BF144" s="174">
        <f>IF(U144="snížená",N144,0)</f>
        <v>0</v>
      </c>
      <c r="BG144" s="174">
        <f>IF(U144="zákl. přenesená",N144,0)</f>
        <v>0</v>
      </c>
      <c r="BH144" s="174">
        <f>IF(U144="sníž. přenesená",N144,0)</f>
        <v>0</v>
      </c>
      <c r="BI144" s="174">
        <f>IF(U144="nulová",N144,0)</f>
        <v>0</v>
      </c>
      <c r="BJ144" s="117" t="s">
        <v>83</v>
      </c>
      <c r="BK144" s="174">
        <f>ROUND(L144*K144,2)</f>
        <v>0</v>
      </c>
      <c r="BL144" s="117" t="s">
        <v>165</v>
      </c>
      <c r="BM144" s="117" t="s">
        <v>1928</v>
      </c>
    </row>
    <row r="145" spans="2:51" s="216" customFormat="1" ht="20.5" customHeight="1">
      <c r="B145" s="211"/>
      <c r="C145" s="388"/>
      <c r="D145" s="388"/>
      <c r="E145" s="389" t="s">
        <v>5</v>
      </c>
      <c r="F145" s="390" t="s">
        <v>1929</v>
      </c>
      <c r="G145" s="391"/>
      <c r="H145" s="391"/>
      <c r="I145" s="391"/>
      <c r="J145" s="388"/>
      <c r="K145" s="392" t="s">
        <v>5</v>
      </c>
      <c r="L145" s="212"/>
      <c r="M145" s="212"/>
      <c r="N145" s="212"/>
      <c r="O145" s="212"/>
      <c r="P145" s="212"/>
      <c r="Q145" s="212"/>
      <c r="R145" s="215"/>
      <c r="T145" s="217"/>
      <c r="U145" s="212"/>
      <c r="V145" s="212"/>
      <c r="W145" s="212"/>
      <c r="X145" s="212"/>
      <c r="Y145" s="212"/>
      <c r="Z145" s="212"/>
      <c r="AA145" s="218"/>
      <c r="AT145" s="219" t="s">
        <v>168</v>
      </c>
      <c r="AU145" s="219" t="s">
        <v>114</v>
      </c>
      <c r="AV145" s="216" t="s">
        <v>83</v>
      </c>
      <c r="AW145" s="216" t="s">
        <v>33</v>
      </c>
      <c r="AX145" s="216" t="s">
        <v>75</v>
      </c>
      <c r="AY145" s="219" t="s">
        <v>160</v>
      </c>
    </row>
    <row r="146" spans="2:51" s="216" customFormat="1" ht="20.5" customHeight="1">
      <c r="B146" s="211"/>
      <c r="C146" s="388"/>
      <c r="D146" s="388"/>
      <c r="E146" s="389" t="s">
        <v>5</v>
      </c>
      <c r="F146" s="393" t="s">
        <v>1930</v>
      </c>
      <c r="G146" s="394"/>
      <c r="H146" s="394"/>
      <c r="I146" s="394"/>
      <c r="J146" s="388"/>
      <c r="K146" s="392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395"/>
      <c r="D147" s="395"/>
      <c r="E147" s="396" t="s">
        <v>5</v>
      </c>
      <c r="F147" s="397" t="s">
        <v>1931</v>
      </c>
      <c r="G147" s="398"/>
      <c r="H147" s="398"/>
      <c r="I147" s="398"/>
      <c r="J147" s="395"/>
      <c r="K147" s="399">
        <v>20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388"/>
      <c r="D148" s="388"/>
      <c r="E148" s="389" t="s">
        <v>5</v>
      </c>
      <c r="F148" s="393" t="s">
        <v>1932</v>
      </c>
      <c r="G148" s="394"/>
      <c r="H148" s="394"/>
      <c r="I148" s="394"/>
      <c r="J148" s="388"/>
      <c r="K148" s="392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395"/>
      <c r="D149" s="395"/>
      <c r="E149" s="396" t="s">
        <v>5</v>
      </c>
      <c r="F149" s="397" t="s">
        <v>1933</v>
      </c>
      <c r="G149" s="398"/>
      <c r="H149" s="398"/>
      <c r="I149" s="398"/>
      <c r="J149" s="395"/>
      <c r="K149" s="399">
        <v>-2.6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34" customFormat="1" ht="20.5" customHeight="1">
      <c r="B150" s="229"/>
      <c r="C150" s="400"/>
      <c r="D150" s="400"/>
      <c r="E150" s="401" t="s">
        <v>5</v>
      </c>
      <c r="F150" s="402" t="s">
        <v>170</v>
      </c>
      <c r="G150" s="403"/>
      <c r="H150" s="403"/>
      <c r="I150" s="403"/>
      <c r="J150" s="400"/>
      <c r="K150" s="404">
        <v>17.4</v>
      </c>
      <c r="L150" s="230"/>
      <c r="M150" s="230"/>
      <c r="N150" s="230"/>
      <c r="O150" s="230"/>
      <c r="P150" s="230"/>
      <c r="Q150" s="230"/>
      <c r="R150" s="233"/>
      <c r="T150" s="235"/>
      <c r="U150" s="230"/>
      <c r="V150" s="230"/>
      <c r="W150" s="230"/>
      <c r="X150" s="230"/>
      <c r="Y150" s="230"/>
      <c r="Z150" s="230"/>
      <c r="AA150" s="236"/>
      <c r="AT150" s="237" t="s">
        <v>168</v>
      </c>
      <c r="AU150" s="237" t="s">
        <v>114</v>
      </c>
      <c r="AV150" s="234" t="s">
        <v>165</v>
      </c>
      <c r="AW150" s="234" t="s">
        <v>33</v>
      </c>
      <c r="AX150" s="234" t="s">
        <v>83</v>
      </c>
      <c r="AY150" s="237" t="s">
        <v>160</v>
      </c>
    </row>
    <row r="151" spans="2:65" s="126" customFormat="1" ht="28.95" customHeight="1">
      <c r="B151" s="127"/>
      <c r="C151" s="383" t="s">
        <v>213</v>
      </c>
      <c r="D151" s="383" t="s">
        <v>161</v>
      </c>
      <c r="E151" s="384" t="s">
        <v>1934</v>
      </c>
      <c r="F151" s="385" t="s">
        <v>1935</v>
      </c>
      <c r="G151" s="385"/>
      <c r="H151" s="385"/>
      <c r="I151" s="385"/>
      <c r="J151" s="386" t="s">
        <v>182</v>
      </c>
      <c r="K151" s="387">
        <v>8.7</v>
      </c>
      <c r="L151" s="317">
        <v>0</v>
      </c>
      <c r="M151" s="317"/>
      <c r="N151" s="318">
        <f>ROUND(L151*K151,2)</f>
        <v>0</v>
      </c>
      <c r="O151" s="318"/>
      <c r="P151" s="318"/>
      <c r="Q151" s="318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114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1936</v>
      </c>
    </row>
    <row r="152" spans="2:51" s="225" customFormat="1" ht="20.5" customHeight="1">
      <c r="B152" s="220"/>
      <c r="C152" s="395"/>
      <c r="D152" s="395"/>
      <c r="E152" s="396" t="s">
        <v>5</v>
      </c>
      <c r="F152" s="410" t="s">
        <v>1937</v>
      </c>
      <c r="G152" s="411"/>
      <c r="H152" s="411"/>
      <c r="I152" s="411"/>
      <c r="J152" s="395"/>
      <c r="K152" s="399">
        <v>8.7</v>
      </c>
      <c r="L152" s="221"/>
      <c r="M152" s="221"/>
      <c r="N152" s="221"/>
      <c r="O152" s="221"/>
      <c r="P152" s="221"/>
      <c r="Q152" s="221"/>
      <c r="R152" s="224"/>
      <c r="T152" s="226"/>
      <c r="U152" s="221"/>
      <c r="V152" s="221"/>
      <c r="W152" s="221"/>
      <c r="X152" s="221"/>
      <c r="Y152" s="221"/>
      <c r="Z152" s="221"/>
      <c r="AA152" s="227"/>
      <c r="AT152" s="228" t="s">
        <v>168</v>
      </c>
      <c r="AU152" s="228" t="s">
        <v>114</v>
      </c>
      <c r="AV152" s="225" t="s">
        <v>114</v>
      </c>
      <c r="AW152" s="225" t="s">
        <v>33</v>
      </c>
      <c r="AX152" s="225" t="s">
        <v>83</v>
      </c>
      <c r="AY152" s="228" t="s">
        <v>160</v>
      </c>
    </row>
    <row r="153" spans="2:65" s="126" customFormat="1" ht="28.95" customHeight="1">
      <c r="B153" s="127"/>
      <c r="C153" s="383" t="s">
        <v>218</v>
      </c>
      <c r="D153" s="383" t="s">
        <v>161</v>
      </c>
      <c r="E153" s="384" t="s">
        <v>654</v>
      </c>
      <c r="F153" s="385" t="s">
        <v>655</v>
      </c>
      <c r="G153" s="385"/>
      <c r="H153" s="385"/>
      <c r="I153" s="385"/>
      <c r="J153" s="386" t="s">
        <v>182</v>
      </c>
      <c r="K153" s="387">
        <v>269.045</v>
      </c>
      <c r="L153" s="317">
        <v>0</v>
      </c>
      <c r="M153" s="317"/>
      <c r="N153" s="318">
        <f>ROUND(L153*K153,2)</f>
        <v>0</v>
      </c>
      <c r="O153" s="318"/>
      <c r="P153" s="318"/>
      <c r="Q153" s="318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114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1938</v>
      </c>
    </row>
    <row r="154" spans="2:51" s="216" customFormat="1" ht="20.5" customHeight="1">
      <c r="B154" s="211"/>
      <c r="C154" s="388"/>
      <c r="D154" s="388"/>
      <c r="E154" s="389" t="s">
        <v>5</v>
      </c>
      <c r="F154" s="390" t="s">
        <v>1916</v>
      </c>
      <c r="G154" s="391"/>
      <c r="H154" s="391"/>
      <c r="I154" s="391"/>
      <c r="J154" s="388"/>
      <c r="K154" s="392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16" customFormat="1" ht="20.5" customHeight="1">
      <c r="B155" s="211"/>
      <c r="C155" s="388"/>
      <c r="D155" s="388"/>
      <c r="E155" s="389" t="s">
        <v>5</v>
      </c>
      <c r="F155" s="393" t="s">
        <v>1939</v>
      </c>
      <c r="G155" s="394"/>
      <c r="H155" s="394"/>
      <c r="I155" s="394"/>
      <c r="J155" s="388"/>
      <c r="K155" s="392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8.95" customHeight="1">
      <c r="B156" s="220"/>
      <c r="C156" s="395"/>
      <c r="D156" s="395"/>
      <c r="E156" s="396" t="s">
        <v>5</v>
      </c>
      <c r="F156" s="397" t="s">
        <v>1940</v>
      </c>
      <c r="G156" s="398"/>
      <c r="H156" s="398"/>
      <c r="I156" s="398"/>
      <c r="J156" s="395"/>
      <c r="K156" s="399">
        <v>5.054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25" customFormat="1" ht="28.95" customHeight="1">
      <c r="B157" s="220"/>
      <c r="C157" s="395"/>
      <c r="D157" s="395"/>
      <c r="E157" s="396" t="s">
        <v>5</v>
      </c>
      <c r="F157" s="397" t="s">
        <v>1941</v>
      </c>
      <c r="G157" s="398"/>
      <c r="H157" s="398"/>
      <c r="I157" s="398"/>
      <c r="J157" s="395"/>
      <c r="K157" s="399">
        <v>6.093</v>
      </c>
      <c r="L157" s="221"/>
      <c r="M157" s="221"/>
      <c r="N157" s="221"/>
      <c r="O157" s="221"/>
      <c r="P157" s="221"/>
      <c r="Q157" s="221"/>
      <c r="R157" s="224"/>
      <c r="T157" s="226"/>
      <c r="U157" s="221"/>
      <c r="V157" s="221"/>
      <c r="W157" s="221"/>
      <c r="X157" s="221"/>
      <c r="Y157" s="221"/>
      <c r="Z157" s="221"/>
      <c r="AA157" s="227"/>
      <c r="AT157" s="228" t="s">
        <v>168</v>
      </c>
      <c r="AU157" s="228" t="s">
        <v>114</v>
      </c>
      <c r="AV157" s="225" t="s">
        <v>114</v>
      </c>
      <c r="AW157" s="225" t="s">
        <v>33</v>
      </c>
      <c r="AX157" s="225" t="s">
        <v>75</v>
      </c>
      <c r="AY157" s="228" t="s">
        <v>160</v>
      </c>
    </row>
    <row r="158" spans="2:51" s="225" customFormat="1" ht="28.95" customHeight="1">
      <c r="B158" s="220"/>
      <c r="C158" s="395"/>
      <c r="D158" s="395"/>
      <c r="E158" s="396" t="s">
        <v>5</v>
      </c>
      <c r="F158" s="397" t="s">
        <v>1942</v>
      </c>
      <c r="G158" s="398"/>
      <c r="H158" s="398"/>
      <c r="I158" s="398"/>
      <c r="J158" s="395"/>
      <c r="K158" s="399">
        <v>19.325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25" customFormat="1" ht="28.95" customHeight="1">
      <c r="B159" s="220"/>
      <c r="C159" s="395"/>
      <c r="D159" s="395"/>
      <c r="E159" s="396" t="s">
        <v>5</v>
      </c>
      <c r="F159" s="397" t="s">
        <v>1943</v>
      </c>
      <c r="G159" s="398"/>
      <c r="H159" s="398"/>
      <c r="I159" s="398"/>
      <c r="J159" s="395"/>
      <c r="K159" s="399">
        <v>6.042</v>
      </c>
      <c r="L159" s="221"/>
      <c r="M159" s="221"/>
      <c r="N159" s="221"/>
      <c r="O159" s="221"/>
      <c r="P159" s="221"/>
      <c r="Q159" s="221"/>
      <c r="R159" s="224"/>
      <c r="T159" s="226"/>
      <c r="U159" s="221"/>
      <c r="V159" s="221"/>
      <c r="W159" s="221"/>
      <c r="X159" s="221"/>
      <c r="Y159" s="221"/>
      <c r="Z159" s="221"/>
      <c r="AA159" s="227"/>
      <c r="AT159" s="228" t="s">
        <v>168</v>
      </c>
      <c r="AU159" s="228" t="s">
        <v>114</v>
      </c>
      <c r="AV159" s="225" t="s">
        <v>114</v>
      </c>
      <c r="AW159" s="225" t="s">
        <v>33</v>
      </c>
      <c r="AX159" s="225" t="s">
        <v>75</v>
      </c>
      <c r="AY159" s="228" t="s">
        <v>160</v>
      </c>
    </row>
    <row r="160" spans="2:51" s="225" customFormat="1" ht="28.95" customHeight="1">
      <c r="B160" s="220"/>
      <c r="C160" s="395"/>
      <c r="D160" s="395"/>
      <c r="E160" s="396" t="s">
        <v>5</v>
      </c>
      <c r="F160" s="397" t="s">
        <v>1944</v>
      </c>
      <c r="G160" s="398"/>
      <c r="H160" s="398"/>
      <c r="I160" s="398"/>
      <c r="J160" s="395"/>
      <c r="K160" s="399">
        <v>39.216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25" customFormat="1" ht="28.95" customHeight="1">
      <c r="B161" s="220"/>
      <c r="C161" s="395"/>
      <c r="D161" s="395"/>
      <c r="E161" s="396" t="s">
        <v>5</v>
      </c>
      <c r="F161" s="397" t="s">
        <v>1945</v>
      </c>
      <c r="G161" s="398"/>
      <c r="H161" s="398"/>
      <c r="I161" s="398"/>
      <c r="J161" s="395"/>
      <c r="K161" s="399">
        <v>32.86</v>
      </c>
      <c r="L161" s="221"/>
      <c r="M161" s="221"/>
      <c r="N161" s="221"/>
      <c r="O161" s="221"/>
      <c r="P161" s="221"/>
      <c r="Q161" s="221"/>
      <c r="R161" s="224"/>
      <c r="T161" s="226"/>
      <c r="U161" s="221"/>
      <c r="V161" s="221"/>
      <c r="W161" s="221"/>
      <c r="X161" s="221"/>
      <c r="Y161" s="221"/>
      <c r="Z161" s="221"/>
      <c r="AA161" s="227"/>
      <c r="AT161" s="228" t="s">
        <v>168</v>
      </c>
      <c r="AU161" s="228" t="s">
        <v>114</v>
      </c>
      <c r="AV161" s="225" t="s">
        <v>114</v>
      </c>
      <c r="AW161" s="225" t="s">
        <v>33</v>
      </c>
      <c r="AX161" s="225" t="s">
        <v>75</v>
      </c>
      <c r="AY161" s="228" t="s">
        <v>160</v>
      </c>
    </row>
    <row r="162" spans="2:51" s="225" customFormat="1" ht="28.95" customHeight="1">
      <c r="B162" s="220"/>
      <c r="C162" s="395"/>
      <c r="D162" s="395"/>
      <c r="E162" s="396" t="s">
        <v>5</v>
      </c>
      <c r="F162" s="397" t="s">
        <v>1946</v>
      </c>
      <c r="G162" s="398"/>
      <c r="H162" s="398"/>
      <c r="I162" s="398"/>
      <c r="J162" s="395"/>
      <c r="K162" s="399">
        <v>37.1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25" customFormat="1" ht="28.95" customHeight="1">
      <c r="B163" s="220"/>
      <c r="C163" s="395"/>
      <c r="D163" s="395"/>
      <c r="E163" s="396" t="s">
        <v>5</v>
      </c>
      <c r="F163" s="397" t="s">
        <v>1947</v>
      </c>
      <c r="G163" s="398"/>
      <c r="H163" s="398"/>
      <c r="I163" s="398"/>
      <c r="J163" s="395"/>
      <c r="K163" s="399">
        <v>16.554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16" customFormat="1" ht="20.5" customHeight="1">
      <c r="B164" s="211"/>
      <c r="C164" s="388"/>
      <c r="D164" s="388"/>
      <c r="E164" s="389" t="s">
        <v>5</v>
      </c>
      <c r="F164" s="393" t="s">
        <v>1932</v>
      </c>
      <c r="G164" s="394"/>
      <c r="H164" s="394"/>
      <c r="I164" s="394"/>
      <c r="J164" s="388"/>
      <c r="K164" s="392" t="s">
        <v>5</v>
      </c>
      <c r="L164" s="212"/>
      <c r="M164" s="212"/>
      <c r="N164" s="212"/>
      <c r="O164" s="212"/>
      <c r="P164" s="212"/>
      <c r="Q164" s="212"/>
      <c r="R164" s="215"/>
      <c r="T164" s="217"/>
      <c r="U164" s="212"/>
      <c r="V164" s="212"/>
      <c r="W164" s="212"/>
      <c r="X164" s="212"/>
      <c r="Y164" s="212"/>
      <c r="Z164" s="212"/>
      <c r="AA164" s="218"/>
      <c r="AT164" s="219" t="s">
        <v>168</v>
      </c>
      <c r="AU164" s="219" t="s">
        <v>114</v>
      </c>
      <c r="AV164" s="216" t="s">
        <v>83</v>
      </c>
      <c r="AW164" s="216" t="s">
        <v>33</v>
      </c>
      <c r="AX164" s="216" t="s">
        <v>75</v>
      </c>
      <c r="AY164" s="219" t="s">
        <v>160</v>
      </c>
    </row>
    <row r="165" spans="2:51" s="225" customFormat="1" ht="28.95" customHeight="1">
      <c r="B165" s="220"/>
      <c r="C165" s="395"/>
      <c r="D165" s="395"/>
      <c r="E165" s="396" t="s">
        <v>5</v>
      </c>
      <c r="F165" s="397" t="s">
        <v>1948</v>
      </c>
      <c r="G165" s="398"/>
      <c r="H165" s="398"/>
      <c r="I165" s="398"/>
      <c r="J165" s="395"/>
      <c r="K165" s="399">
        <v>-32.136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16" customFormat="1" ht="20.5" customHeight="1">
      <c r="B166" s="211"/>
      <c r="C166" s="388"/>
      <c r="D166" s="388"/>
      <c r="E166" s="389" t="s">
        <v>5</v>
      </c>
      <c r="F166" s="393" t="s">
        <v>1949</v>
      </c>
      <c r="G166" s="394"/>
      <c r="H166" s="394"/>
      <c r="I166" s="394"/>
      <c r="J166" s="388"/>
      <c r="K166" s="392" t="s">
        <v>5</v>
      </c>
      <c r="L166" s="212"/>
      <c r="M166" s="212"/>
      <c r="N166" s="212"/>
      <c r="O166" s="212"/>
      <c r="P166" s="212"/>
      <c r="Q166" s="212"/>
      <c r="R166" s="215"/>
      <c r="T166" s="217"/>
      <c r="U166" s="212"/>
      <c r="V166" s="212"/>
      <c r="W166" s="212"/>
      <c r="X166" s="212"/>
      <c r="Y166" s="212"/>
      <c r="Z166" s="212"/>
      <c r="AA166" s="218"/>
      <c r="AT166" s="219" t="s">
        <v>168</v>
      </c>
      <c r="AU166" s="219" t="s">
        <v>114</v>
      </c>
      <c r="AV166" s="216" t="s">
        <v>83</v>
      </c>
      <c r="AW166" s="216" t="s">
        <v>33</v>
      </c>
      <c r="AX166" s="216" t="s">
        <v>75</v>
      </c>
      <c r="AY166" s="219" t="s">
        <v>160</v>
      </c>
    </row>
    <row r="167" spans="2:51" s="225" customFormat="1" ht="28.95" customHeight="1">
      <c r="B167" s="220"/>
      <c r="C167" s="395"/>
      <c r="D167" s="395"/>
      <c r="E167" s="396" t="s">
        <v>5</v>
      </c>
      <c r="F167" s="397" t="s">
        <v>1950</v>
      </c>
      <c r="G167" s="398"/>
      <c r="H167" s="398"/>
      <c r="I167" s="398"/>
      <c r="J167" s="395"/>
      <c r="K167" s="399">
        <v>11.328</v>
      </c>
      <c r="L167" s="221"/>
      <c r="M167" s="221"/>
      <c r="N167" s="221"/>
      <c r="O167" s="221"/>
      <c r="P167" s="221"/>
      <c r="Q167" s="221"/>
      <c r="R167" s="224"/>
      <c r="T167" s="226"/>
      <c r="U167" s="221"/>
      <c r="V167" s="221"/>
      <c r="W167" s="221"/>
      <c r="X167" s="221"/>
      <c r="Y167" s="221"/>
      <c r="Z167" s="221"/>
      <c r="AA167" s="227"/>
      <c r="AT167" s="228" t="s">
        <v>168</v>
      </c>
      <c r="AU167" s="228" t="s">
        <v>114</v>
      </c>
      <c r="AV167" s="225" t="s">
        <v>114</v>
      </c>
      <c r="AW167" s="225" t="s">
        <v>33</v>
      </c>
      <c r="AX167" s="225" t="s">
        <v>75</v>
      </c>
      <c r="AY167" s="228" t="s">
        <v>160</v>
      </c>
    </row>
    <row r="168" spans="2:51" s="225" customFormat="1" ht="28.95" customHeight="1">
      <c r="B168" s="220"/>
      <c r="C168" s="395"/>
      <c r="D168" s="395"/>
      <c r="E168" s="396" t="s">
        <v>5</v>
      </c>
      <c r="F168" s="397" t="s">
        <v>1951</v>
      </c>
      <c r="G168" s="398"/>
      <c r="H168" s="398"/>
      <c r="I168" s="398"/>
      <c r="J168" s="395"/>
      <c r="K168" s="399">
        <v>5.122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25" customFormat="1" ht="28.95" customHeight="1">
      <c r="B169" s="220"/>
      <c r="C169" s="395"/>
      <c r="D169" s="395"/>
      <c r="E169" s="396" t="s">
        <v>5</v>
      </c>
      <c r="F169" s="397" t="s">
        <v>1952</v>
      </c>
      <c r="G169" s="398"/>
      <c r="H169" s="398"/>
      <c r="I169" s="398"/>
      <c r="J169" s="395"/>
      <c r="K169" s="399">
        <v>2.786</v>
      </c>
      <c r="L169" s="221"/>
      <c r="M169" s="221"/>
      <c r="N169" s="221"/>
      <c r="O169" s="221"/>
      <c r="P169" s="221"/>
      <c r="Q169" s="221"/>
      <c r="R169" s="224"/>
      <c r="T169" s="226"/>
      <c r="U169" s="221"/>
      <c r="V169" s="221"/>
      <c r="W169" s="221"/>
      <c r="X169" s="221"/>
      <c r="Y169" s="221"/>
      <c r="Z169" s="221"/>
      <c r="AA169" s="227"/>
      <c r="AT169" s="228" t="s">
        <v>168</v>
      </c>
      <c r="AU169" s="228" t="s">
        <v>114</v>
      </c>
      <c r="AV169" s="225" t="s">
        <v>114</v>
      </c>
      <c r="AW169" s="225" t="s">
        <v>33</v>
      </c>
      <c r="AX169" s="225" t="s">
        <v>75</v>
      </c>
      <c r="AY169" s="228" t="s">
        <v>160</v>
      </c>
    </row>
    <row r="170" spans="2:51" s="225" customFormat="1" ht="28.95" customHeight="1">
      <c r="B170" s="220"/>
      <c r="C170" s="395"/>
      <c r="D170" s="395"/>
      <c r="E170" s="396" t="s">
        <v>5</v>
      </c>
      <c r="F170" s="397" t="s">
        <v>1953</v>
      </c>
      <c r="G170" s="398"/>
      <c r="H170" s="398"/>
      <c r="I170" s="398"/>
      <c r="J170" s="395"/>
      <c r="K170" s="399">
        <v>24.108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388"/>
      <c r="D171" s="388"/>
      <c r="E171" s="389" t="s">
        <v>5</v>
      </c>
      <c r="F171" s="393" t="s">
        <v>1932</v>
      </c>
      <c r="G171" s="394"/>
      <c r="H171" s="394"/>
      <c r="I171" s="394"/>
      <c r="J171" s="388"/>
      <c r="K171" s="392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8.95" customHeight="1">
      <c r="B172" s="220"/>
      <c r="C172" s="395"/>
      <c r="D172" s="395"/>
      <c r="E172" s="396" t="s">
        <v>5</v>
      </c>
      <c r="F172" s="397" t="s">
        <v>1954</v>
      </c>
      <c r="G172" s="398"/>
      <c r="H172" s="398"/>
      <c r="I172" s="398"/>
      <c r="J172" s="395"/>
      <c r="K172" s="399">
        <v>-9.672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388"/>
      <c r="D173" s="388"/>
      <c r="E173" s="389" t="s">
        <v>5</v>
      </c>
      <c r="F173" s="393" t="s">
        <v>1955</v>
      </c>
      <c r="G173" s="394"/>
      <c r="H173" s="394"/>
      <c r="I173" s="394"/>
      <c r="J173" s="388"/>
      <c r="K173" s="392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8.95" customHeight="1">
      <c r="B174" s="220"/>
      <c r="C174" s="395"/>
      <c r="D174" s="395"/>
      <c r="E174" s="396" t="s">
        <v>5</v>
      </c>
      <c r="F174" s="397" t="s">
        <v>1956</v>
      </c>
      <c r="G174" s="398"/>
      <c r="H174" s="398"/>
      <c r="I174" s="398"/>
      <c r="J174" s="395"/>
      <c r="K174" s="399">
        <v>5.38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25" customFormat="1" ht="28.95" customHeight="1">
      <c r="B175" s="220"/>
      <c r="C175" s="395"/>
      <c r="D175" s="395"/>
      <c r="E175" s="396" t="s">
        <v>5</v>
      </c>
      <c r="F175" s="397" t="s">
        <v>1957</v>
      </c>
      <c r="G175" s="398"/>
      <c r="H175" s="398"/>
      <c r="I175" s="398"/>
      <c r="J175" s="395"/>
      <c r="K175" s="399">
        <v>26.352</v>
      </c>
      <c r="L175" s="221"/>
      <c r="M175" s="221"/>
      <c r="N175" s="221"/>
      <c r="O175" s="221"/>
      <c r="P175" s="221"/>
      <c r="Q175" s="221"/>
      <c r="R175" s="224"/>
      <c r="T175" s="226"/>
      <c r="U175" s="221"/>
      <c r="V175" s="221"/>
      <c r="W175" s="221"/>
      <c r="X175" s="221"/>
      <c r="Y175" s="221"/>
      <c r="Z175" s="221"/>
      <c r="AA175" s="227"/>
      <c r="AT175" s="228" t="s">
        <v>168</v>
      </c>
      <c r="AU175" s="228" t="s">
        <v>114</v>
      </c>
      <c r="AV175" s="225" t="s">
        <v>114</v>
      </c>
      <c r="AW175" s="225" t="s">
        <v>33</v>
      </c>
      <c r="AX175" s="225" t="s">
        <v>75</v>
      </c>
      <c r="AY175" s="228" t="s">
        <v>160</v>
      </c>
    </row>
    <row r="176" spans="2:51" s="225" customFormat="1" ht="28.95" customHeight="1">
      <c r="B176" s="220"/>
      <c r="C176" s="395"/>
      <c r="D176" s="395"/>
      <c r="E176" s="396" t="s">
        <v>5</v>
      </c>
      <c r="F176" s="397" t="s">
        <v>1958</v>
      </c>
      <c r="G176" s="398"/>
      <c r="H176" s="398"/>
      <c r="I176" s="398"/>
      <c r="J176" s="395"/>
      <c r="K176" s="399">
        <v>13.92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388"/>
      <c r="D177" s="388"/>
      <c r="E177" s="389" t="s">
        <v>5</v>
      </c>
      <c r="F177" s="393" t="s">
        <v>1932</v>
      </c>
      <c r="G177" s="394"/>
      <c r="H177" s="394"/>
      <c r="I177" s="394"/>
      <c r="J177" s="388"/>
      <c r="K177" s="392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8.95" customHeight="1">
      <c r="B178" s="220"/>
      <c r="C178" s="395"/>
      <c r="D178" s="395"/>
      <c r="E178" s="396" t="s">
        <v>5</v>
      </c>
      <c r="F178" s="397" t="s">
        <v>1959</v>
      </c>
      <c r="G178" s="398"/>
      <c r="H178" s="398"/>
      <c r="I178" s="398"/>
      <c r="J178" s="395"/>
      <c r="K178" s="399">
        <v>-9.776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388"/>
      <c r="D179" s="388"/>
      <c r="E179" s="389" t="s">
        <v>5</v>
      </c>
      <c r="F179" s="393" t="s">
        <v>1960</v>
      </c>
      <c r="G179" s="394"/>
      <c r="H179" s="394"/>
      <c r="I179" s="394"/>
      <c r="J179" s="388"/>
      <c r="K179" s="392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395"/>
      <c r="D180" s="395"/>
      <c r="E180" s="396" t="s">
        <v>5</v>
      </c>
      <c r="F180" s="397" t="s">
        <v>1961</v>
      </c>
      <c r="G180" s="398"/>
      <c r="H180" s="398"/>
      <c r="I180" s="398"/>
      <c r="J180" s="395"/>
      <c r="K180" s="399">
        <v>86.736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388"/>
      <c r="D181" s="388"/>
      <c r="E181" s="389" t="s">
        <v>5</v>
      </c>
      <c r="F181" s="393" t="s">
        <v>1932</v>
      </c>
      <c r="G181" s="394"/>
      <c r="H181" s="394"/>
      <c r="I181" s="394"/>
      <c r="J181" s="388"/>
      <c r="K181" s="392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8.95" customHeight="1">
      <c r="B182" s="220"/>
      <c r="C182" s="395"/>
      <c r="D182" s="395"/>
      <c r="E182" s="396" t="s">
        <v>5</v>
      </c>
      <c r="F182" s="397" t="s">
        <v>1962</v>
      </c>
      <c r="G182" s="398"/>
      <c r="H182" s="398"/>
      <c r="I182" s="398"/>
      <c r="J182" s="395"/>
      <c r="K182" s="399">
        <v>-17.347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34" customFormat="1" ht="20.5" customHeight="1">
      <c r="B183" s="229"/>
      <c r="C183" s="400"/>
      <c r="D183" s="400"/>
      <c r="E183" s="401" t="s">
        <v>5</v>
      </c>
      <c r="F183" s="402" t="s">
        <v>170</v>
      </c>
      <c r="G183" s="403"/>
      <c r="H183" s="403"/>
      <c r="I183" s="403"/>
      <c r="J183" s="400"/>
      <c r="K183" s="404">
        <v>269.045</v>
      </c>
      <c r="L183" s="230"/>
      <c r="M183" s="230"/>
      <c r="N183" s="230"/>
      <c r="O183" s="230"/>
      <c r="P183" s="230"/>
      <c r="Q183" s="230"/>
      <c r="R183" s="233"/>
      <c r="T183" s="235"/>
      <c r="U183" s="230"/>
      <c r="V183" s="230"/>
      <c r="W183" s="230"/>
      <c r="X183" s="230"/>
      <c r="Y183" s="230"/>
      <c r="Z183" s="230"/>
      <c r="AA183" s="236"/>
      <c r="AT183" s="237" t="s">
        <v>168</v>
      </c>
      <c r="AU183" s="237" t="s">
        <v>114</v>
      </c>
      <c r="AV183" s="234" t="s">
        <v>165</v>
      </c>
      <c r="AW183" s="234" t="s">
        <v>33</v>
      </c>
      <c r="AX183" s="234" t="s">
        <v>83</v>
      </c>
      <c r="AY183" s="237" t="s">
        <v>160</v>
      </c>
    </row>
    <row r="184" spans="2:65" s="126" customFormat="1" ht="28.95" customHeight="1">
      <c r="B184" s="127"/>
      <c r="C184" s="383" t="s">
        <v>223</v>
      </c>
      <c r="D184" s="383" t="s">
        <v>161</v>
      </c>
      <c r="E184" s="384" t="s">
        <v>668</v>
      </c>
      <c r="F184" s="385" t="s">
        <v>669</v>
      </c>
      <c r="G184" s="385"/>
      <c r="H184" s="385"/>
      <c r="I184" s="385"/>
      <c r="J184" s="386" t="s">
        <v>182</v>
      </c>
      <c r="K184" s="387">
        <v>134.523</v>
      </c>
      <c r="L184" s="317">
        <v>0</v>
      </c>
      <c r="M184" s="317"/>
      <c r="N184" s="318">
        <f>ROUND(L184*K184,2)</f>
        <v>0</v>
      </c>
      <c r="O184" s="318"/>
      <c r="P184" s="318"/>
      <c r="Q184" s="318"/>
      <c r="R184" s="130"/>
      <c r="T184" s="207" t="s">
        <v>5</v>
      </c>
      <c r="U184" s="208" t="s">
        <v>40</v>
      </c>
      <c r="V184" s="128"/>
      <c r="W184" s="209">
        <f>V184*K184</f>
        <v>0</v>
      </c>
      <c r="X184" s="209">
        <v>0</v>
      </c>
      <c r="Y184" s="209">
        <f>X184*K184</f>
        <v>0</v>
      </c>
      <c r="Z184" s="209">
        <v>0</v>
      </c>
      <c r="AA184" s="210">
        <f>Z184*K184</f>
        <v>0</v>
      </c>
      <c r="AR184" s="117" t="s">
        <v>165</v>
      </c>
      <c r="AT184" s="117" t="s">
        <v>161</v>
      </c>
      <c r="AU184" s="117" t="s">
        <v>114</v>
      </c>
      <c r="AY184" s="117" t="s">
        <v>160</v>
      </c>
      <c r="BE184" s="174">
        <f>IF(U184="základní",N184,0)</f>
        <v>0</v>
      </c>
      <c r="BF184" s="174">
        <f>IF(U184="snížená",N184,0)</f>
        <v>0</v>
      </c>
      <c r="BG184" s="174">
        <f>IF(U184="zákl. přenesená",N184,0)</f>
        <v>0</v>
      </c>
      <c r="BH184" s="174">
        <f>IF(U184="sníž. přenesená",N184,0)</f>
        <v>0</v>
      </c>
      <c r="BI184" s="174">
        <f>IF(U184="nulová",N184,0)</f>
        <v>0</v>
      </c>
      <c r="BJ184" s="117" t="s">
        <v>83</v>
      </c>
      <c r="BK184" s="174">
        <f>ROUND(L184*K184,2)</f>
        <v>0</v>
      </c>
      <c r="BL184" s="117" t="s">
        <v>165</v>
      </c>
      <c r="BM184" s="117" t="s">
        <v>1963</v>
      </c>
    </row>
    <row r="185" spans="2:51" s="225" customFormat="1" ht="20.5" customHeight="1">
      <c r="B185" s="220"/>
      <c r="C185" s="395"/>
      <c r="D185" s="395"/>
      <c r="E185" s="396" t="s">
        <v>5</v>
      </c>
      <c r="F185" s="410" t="s">
        <v>1964</v>
      </c>
      <c r="G185" s="411"/>
      <c r="H185" s="411"/>
      <c r="I185" s="411"/>
      <c r="J185" s="395"/>
      <c r="K185" s="399">
        <v>134.523</v>
      </c>
      <c r="L185" s="221"/>
      <c r="M185" s="221"/>
      <c r="N185" s="221"/>
      <c r="O185" s="221"/>
      <c r="P185" s="221"/>
      <c r="Q185" s="221"/>
      <c r="R185" s="224"/>
      <c r="T185" s="226"/>
      <c r="U185" s="221"/>
      <c r="V185" s="221"/>
      <c r="W185" s="221"/>
      <c r="X185" s="221"/>
      <c r="Y185" s="221"/>
      <c r="Z185" s="221"/>
      <c r="AA185" s="227"/>
      <c r="AT185" s="228" t="s">
        <v>168</v>
      </c>
      <c r="AU185" s="228" t="s">
        <v>114</v>
      </c>
      <c r="AV185" s="225" t="s">
        <v>114</v>
      </c>
      <c r="AW185" s="225" t="s">
        <v>33</v>
      </c>
      <c r="AX185" s="225" t="s">
        <v>83</v>
      </c>
      <c r="AY185" s="228" t="s">
        <v>160</v>
      </c>
    </row>
    <row r="186" spans="2:65" s="126" customFormat="1" ht="28.95" customHeight="1">
      <c r="B186" s="127"/>
      <c r="C186" s="383" t="s">
        <v>229</v>
      </c>
      <c r="D186" s="383" t="s">
        <v>161</v>
      </c>
      <c r="E186" s="384" t="s">
        <v>673</v>
      </c>
      <c r="F186" s="385" t="s">
        <v>674</v>
      </c>
      <c r="G186" s="385"/>
      <c r="H186" s="385"/>
      <c r="I186" s="385"/>
      <c r="J186" s="386" t="s">
        <v>164</v>
      </c>
      <c r="K186" s="387">
        <v>149.22</v>
      </c>
      <c r="L186" s="317">
        <v>0</v>
      </c>
      <c r="M186" s="317"/>
      <c r="N186" s="318">
        <f>ROUND(L186*K186,2)</f>
        <v>0</v>
      </c>
      <c r="O186" s="318"/>
      <c r="P186" s="318"/>
      <c r="Q186" s="318"/>
      <c r="R186" s="130"/>
      <c r="T186" s="207" t="s">
        <v>5</v>
      </c>
      <c r="U186" s="208" t="s">
        <v>40</v>
      </c>
      <c r="V186" s="128"/>
      <c r="W186" s="209">
        <f>V186*K186</f>
        <v>0</v>
      </c>
      <c r="X186" s="209">
        <v>0.00083851</v>
      </c>
      <c r="Y186" s="209">
        <f>X186*K186</f>
        <v>0.1251224622</v>
      </c>
      <c r="Z186" s="209">
        <v>0</v>
      </c>
      <c r="AA186" s="210">
        <f>Z186*K186</f>
        <v>0</v>
      </c>
      <c r="AR186" s="117" t="s">
        <v>165</v>
      </c>
      <c r="AT186" s="117" t="s">
        <v>161</v>
      </c>
      <c r="AU186" s="117" t="s">
        <v>114</v>
      </c>
      <c r="AY186" s="117" t="s">
        <v>160</v>
      </c>
      <c r="BE186" s="174">
        <f>IF(U186="základní",N186,0)</f>
        <v>0</v>
      </c>
      <c r="BF186" s="174">
        <f>IF(U186="snížená",N186,0)</f>
        <v>0</v>
      </c>
      <c r="BG186" s="174">
        <f>IF(U186="zákl. přenesená",N186,0)</f>
        <v>0</v>
      </c>
      <c r="BH186" s="174">
        <f>IF(U186="sníž. přenesená",N186,0)</f>
        <v>0</v>
      </c>
      <c r="BI186" s="174">
        <f>IF(U186="nulová",N186,0)</f>
        <v>0</v>
      </c>
      <c r="BJ186" s="117" t="s">
        <v>83</v>
      </c>
      <c r="BK186" s="174">
        <f>ROUND(L186*K186,2)</f>
        <v>0</v>
      </c>
      <c r="BL186" s="117" t="s">
        <v>165</v>
      </c>
      <c r="BM186" s="117" t="s">
        <v>1965</v>
      </c>
    </row>
    <row r="187" spans="2:51" s="216" customFormat="1" ht="20.5" customHeight="1">
      <c r="B187" s="211"/>
      <c r="C187" s="388"/>
      <c r="D187" s="388"/>
      <c r="E187" s="389" t="s">
        <v>5</v>
      </c>
      <c r="F187" s="390" t="s">
        <v>1916</v>
      </c>
      <c r="G187" s="391"/>
      <c r="H187" s="391"/>
      <c r="I187" s="391"/>
      <c r="J187" s="388"/>
      <c r="K187" s="392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8.95" customHeight="1">
      <c r="B188" s="220"/>
      <c r="C188" s="395"/>
      <c r="D188" s="395"/>
      <c r="E188" s="396" t="s">
        <v>5</v>
      </c>
      <c r="F188" s="397" t="s">
        <v>1966</v>
      </c>
      <c r="G188" s="398"/>
      <c r="H188" s="398"/>
      <c r="I188" s="398"/>
      <c r="J188" s="395"/>
      <c r="K188" s="399">
        <v>129.22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388"/>
      <c r="D189" s="388"/>
      <c r="E189" s="389" t="s">
        <v>5</v>
      </c>
      <c r="F189" s="393" t="s">
        <v>1967</v>
      </c>
      <c r="G189" s="394"/>
      <c r="H189" s="394"/>
      <c r="I189" s="394"/>
      <c r="J189" s="388"/>
      <c r="K189" s="392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395"/>
      <c r="D190" s="395"/>
      <c r="E190" s="396" t="s">
        <v>5</v>
      </c>
      <c r="F190" s="397" t="s">
        <v>1968</v>
      </c>
      <c r="G190" s="398"/>
      <c r="H190" s="398"/>
      <c r="I190" s="398"/>
      <c r="J190" s="395"/>
      <c r="K190" s="399">
        <v>20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400"/>
      <c r="D191" s="400"/>
      <c r="E191" s="401" t="s">
        <v>5</v>
      </c>
      <c r="F191" s="402" t="s">
        <v>170</v>
      </c>
      <c r="G191" s="403"/>
      <c r="H191" s="403"/>
      <c r="I191" s="403"/>
      <c r="J191" s="400"/>
      <c r="K191" s="404">
        <v>149.22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8.95" customHeight="1">
      <c r="B192" s="127"/>
      <c r="C192" s="383" t="s">
        <v>236</v>
      </c>
      <c r="D192" s="383" t="s">
        <v>161</v>
      </c>
      <c r="E192" s="384" t="s">
        <v>709</v>
      </c>
      <c r="F192" s="385" t="s">
        <v>710</v>
      </c>
      <c r="G192" s="385"/>
      <c r="H192" s="385"/>
      <c r="I192" s="385"/>
      <c r="J192" s="386" t="s">
        <v>164</v>
      </c>
      <c r="K192" s="387">
        <v>149.22</v>
      </c>
      <c r="L192" s="317">
        <v>0</v>
      </c>
      <c r="M192" s="317"/>
      <c r="N192" s="318">
        <f>ROUND(L192*K192,2)</f>
        <v>0</v>
      </c>
      <c r="O192" s="318"/>
      <c r="P192" s="318"/>
      <c r="Q192" s="318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1969</v>
      </c>
    </row>
    <row r="193" spans="2:51" s="225" customFormat="1" ht="20.5" customHeight="1">
      <c r="B193" s="220"/>
      <c r="C193" s="395"/>
      <c r="D193" s="395"/>
      <c r="E193" s="396" t="s">
        <v>5</v>
      </c>
      <c r="F193" s="410" t="s">
        <v>1970</v>
      </c>
      <c r="G193" s="411"/>
      <c r="H193" s="411"/>
      <c r="I193" s="411"/>
      <c r="J193" s="395"/>
      <c r="K193" s="399">
        <v>149.22</v>
      </c>
      <c r="L193" s="221"/>
      <c r="M193" s="221"/>
      <c r="N193" s="221"/>
      <c r="O193" s="221"/>
      <c r="P193" s="221"/>
      <c r="Q193" s="221"/>
      <c r="R193" s="224"/>
      <c r="T193" s="226"/>
      <c r="U193" s="221"/>
      <c r="V193" s="221"/>
      <c r="W193" s="221"/>
      <c r="X193" s="221"/>
      <c r="Y193" s="221"/>
      <c r="Z193" s="221"/>
      <c r="AA193" s="227"/>
      <c r="AT193" s="228" t="s">
        <v>168</v>
      </c>
      <c r="AU193" s="228" t="s">
        <v>114</v>
      </c>
      <c r="AV193" s="225" t="s">
        <v>114</v>
      </c>
      <c r="AW193" s="225" t="s">
        <v>33</v>
      </c>
      <c r="AX193" s="225" t="s">
        <v>83</v>
      </c>
      <c r="AY193" s="228" t="s">
        <v>160</v>
      </c>
    </row>
    <row r="194" spans="2:65" s="126" customFormat="1" ht="28.95" customHeight="1">
      <c r="B194" s="127"/>
      <c r="C194" s="383" t="s">
        <v>244</v>
      </c>
      <c r="D194" s="383" t="s">
        <v>161</v>
      </c>
      <c r="E194" s="384" t="s">
        <v>224</v>
      </c>
      <c r="F194" s="385" t="s">
        <v>225</v>
      </c>
      <c r="G194" s="385"/>
      <c r="H194" s="385"/>
      <c r="I194" s="385"/>
      <c r="J194" s="386" t="s">
        <v>182</v>
      </c>
      <c r="K194" s="387">
        <v>116.194</v>
      </c>
      <c r="L194" s="317">
        <v>0</v>
      </c>
      <c r="M194" s="317"/>
      <c r="N194" s="318">
        <f>ROUND(L194*K194,2)</f>
        <v>0</v>
      </c>
      <c r="O194" s="318"/>
      <c r="P194" s="318"/>
      <c r="Q194" s="318"/>
      <c r="R194" s="130"/>
      <c r="T194" s="207" t="s">
        <v>5</v>
      </c>
      <c r="U194" s="208" t="s">
        <v>40</v>
      </c>
      <c r="V194" s="128"/>
      <c r="W194" s="209">
        <f>V194*K194</f>
        <v>0</v>
      </c>
      <c r="X194" s="209">
        <v>0</v>
      </c>
      <c r="Y194" s="209">
        <f>X194*K194</f>
        <v>0</v>
      </c>
      <c r="Z194" s="209">
        <v>0</v>
      </c>
      <c r="AA194" s="210">
        <f>Z194*K194</f>
        <v>0</v>
      </c>
      <c r="AR194" s="117" t="s">
        <v>165</v>
      </c>
      <c r="AT194" s="117" t="s">
        <v>161</v>
      </c>
      <c r="AU194" s="117" t="s">
        <v>114</v>
      </c>
      <c r="AY194" s="117" t="s">
        <v>160</v>
      </c>
      <c r="BE194" s="174">
        <f>IF(U194="základní",N194,0)</f>
        <v>0</v>
      </c>
      <c r="BF194" s="174">
        <f>IF(U194="snížená",N194,0)</f>
        <v>0</v>
      </c>
      <c r="BG194" s="174">
        <f>IF(U194="zákl. přenesená",N194,0)</f>
        <v>0</v>
      </c>
      <c r="BH194" s="174">
        <f>IF(U194="sníž. přenesená",N194,0)</f>
        <v>0</v>
      </c>
      <c r="BI194" s="174">
        <f>IF(U194="nulová",N194,0)</f>
        <v>0</v>
      </c>
      <c r="BJ194" s="117" t="s">
        <v>83</v>
      </c>
      <c r="BK194" s="174">
        <f>ROUND(L194*K194,2)</f>
        <v>0</v>
      </c>
      <c r="BL194" s="117" t="s">
        <v>165</v>
      </c>
      <c r="BM194" s="117" t="s">
        <v>1971</v>
      </c>
    </row>
    <row r="195" spans="2:51" s="225" customFormat="1" ht="20.5" customHeight="1">
      <c r="B195" s="220"/>
      <c r="C195" s="395"/>
      <c r="D195" s="395"/>
      <c r="E195" s="396" t="s">
        <v>5</v>
      </c>
      <c r="F195" s="410" t="s">
        <v>1972</v>
      </c>
      <c r="G195" s="411"/>
      <c r="H195" s="411"/>
      <c r="I195" s="411"/>
      <c r="J195" s="395"/>
      <c r="K195" s="399">
        <v>17.4</v>
      </c>
      <c r="L195" s="221"/>
      <c r="M195" s="221"/>
      <c r="N195" s="221"/>
      <c r="O195" s="221"/>
      <c r="P195" s="221"/>
      <c r="Q195" s="221"/>
      <c r="R195" s="224"/>
      <c r="T195" s="226"/>
      <c r="U195" s="221"/>
      <c r="V195" s="221"/>
      <c r="W195" s="221"/>
      <c r="X195" s="221"/>
      <c r="Y195" s="221"/>
      <c r="Z195" s="221"/>
      <c r="AA195" s="227"/>
      <c r="AT195" s="228" t="s">
        <v>168</v>
      </c>
      <c r="AU195" s="228" t="s">
        <v>114</v>
      </c>
      <c r="AV195" s="225" t="s">
        <v>114</v>
      </c>
      <c r="AW195" s="225" t="s">
        <v>33</v>
      </c>
      <c r="AX195" s="225" t="s">
        <v>75</v>
      </c>
      <c r="AY195" s="228" t="s">
        <v>160</v>
      </c>
    </row>
    <row r="196" spans="2:51" s="225" customFormat="1" ht="20.5" customHeight="1">
      <c r="B196" s="220"/>
      <c r="C196" s="395"/>
      <c r="D196" s="395"/>
      <c r="E196" s="396" t="s">
        <v>5</v>
      </c>
      <c r="F196" s="397" t="s">
        <v>1973</v>
      </c>
      <c r="G196" s="398"/>
      <c r="H196" s="398"/>
      <c r="I196" s="398"/>
      <c r="J196" s="395"/>
      <c r="K196" s="399">
        <v>269.045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25" customFormat="1" ht="28.95" customHeight="1">
      <c r="B197" s="220"/>
      <c r="C197" s="395"/>
      <c r="D197" s="395"/>
      <c r="E197" s="396" t="s">
        <v>5</v>
      </c>
      <c r="F197" s="397" t="s">
        <v>1974</v>
      </c>
      <c r="G197" s="398"/>
      <c r="H197" s="398"/>
      <c r="I197" s="398"/>
      <c r="J197" s="395"/>
      <c r="K197" s="399">
        <v>-170.251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34" customFormat="1" ht="20.5" customHeight="1">
      <c r="B198" s="229"/>
      <c r="C198" s="400"/>
      <c r="D198" s="400"/>
      <c r="E198" s="401" t="s">
        <v>5</v>
      </c>
      <c r="F198" s="402" t="s">
        <v>170</v>
      </c>
      <c r="G198" s="403"/>
      <c r="H198" s="403"/>
      <c r="I198" s="403"/>
      <c r="J198" s="400"/>
      <c r="K198" s="404">
        <v>116.194</v>
      </c>
      <c r="L198" s="230"/>
      <c r="M198" s="230"/>
      <c r="N198" s="230"/>
      <c r="O198" s="230"/>
      <c r="P198" s="230"/>
      <c r="Q198" s="230"/>
      <c r="R198" s="233"/>
      <c r="T198" s="235"/>
      <c r="U198" s="230"/>
      <c r="V198" s="230"/>
      <c r="W198" s="230"/>
      <c r="X198" s="230"/>
      <c r="Y198" s="230"/>
      <c r="Z198" s="230"/>
      <c r="AA198" s="236"/>
      <c r="AT198" s="237" t="s">
        <v>168</v>
      </c>
      <c r="AU198" s="237" t="s">
        <v>114</v>
      </c>
      <c r="AV198" s="234" t="s">
        <v>165</v>
      </c>
      <c r="AW198" s="234" t="s">
        <v>33</v>
      </c>
      <c r="AX198" s="234" t="s">
        <v>83</v>
      </c>
      <c r="AY198" s="237" t="s">
        <v>160</v>
      </c>
    </row>
    <row r="199" spans="2:65" s="126" customFormat="1" ht="28.95" customHeight="1">
      <c r="B199" s="127"/>
      <c r="C199" s="383" t="s">
        <v>249</v>
      </c>
      <c r="D199" s="383" t="s">
        <v>161</v>
      </c>
      <c r="E199" s="384" t="s">
        <v>250</v>
      </c>
      <c r="F199" s="385" t="s">
        <v>251</v>
      </c>
      <c r="G199" s="385"/>
      <c r="H199" s="385"/>
      <c r="I199" s="385"/>
      <c r="J199" s="386" t="s">
        <v>240</v>
      </c>
      <c r="K199" s="387">
        <v>220.769</v>
      </c>
      <c r="L199" s="317">
        <v>0</v>
      </c>
      <c r="M199" s="317"/>
      <c r="N199" s="318">
        <f>ROUND(L199*K199,2)</f>
        <v>0</v>
      </c>
      <c r="O199" s="318"/>
      <c r="P199" s="318"/>
      <c r="Q199" s="318"/>
      <c r="R199" s="130"/>
      <c r="T199" s="207" t="s">
        <v>5</v>
      </c>
      <c r="U199" s="208" t="s">
        <v>40</v>
      </c>
      <c r="V199" s="128"/>
      <c r="W199" s="209">
        <f>V199*K199</f>
        <v>0</v>
      </c>
      <c r="X199" s="209">
        <v>0</v>
      </c>
      <c r="Y199" s="209">
        <f>X199*K199</f>
        <v>0</v>
      </c>
      <c r="Z199" s="209">
        <v>0</v>
      </c>
      <c r="AA199" s="210">
        <f>Z199*K199</f>
        <v>0</v>
      </c>
      <c r="AR199" s="117" t="s">
        <v>165</v>
      </c>
      <c r="AT199" s="117" t="s">
        <v>161</v>
      </c>
      <c r="AU199" s="117" t="s">
        <v>114</v>
      </c>
      <c r="AY199" s="117" t="s">
        <v>160</v>
      </c>
      <c r="BE199" s="174">
        <f>IF(U199="základní",N199,0)</f>
        <v>0</v>
      </c>
      <c r="BF199" s="174">
        <f>IF(U199="snížená",N199,0)</f>
        <v>0</v>
      </c>
      <c r="BG199" s="174">
        <f>IF(U199="zákl. přenesená",N199,0)</f>
        <v>0</v>
      </c>
      <c r="BH199" s="174">
        <f>IF(U199="sníž. přenesená",N199,0)</f>
        <v>0</v>
      </c>
      <c r="BI199" s="174">
        <f>IF(U199="nulová",N199,0)</f>
        <v>0</v>
      </c>
      <c r="BJ199" s="117" t="s">
        <v>83</v>
      </c>
      <c r="BK199" s="174">
        <f>ROUND(L199*K199,2)</f>
        <v>0</v>
      </c>
      <c r="BL199" s="117" t="s">
        <v>165</v>
      </c>
      <c r="BM199" s="117" t="s">
        <v>1975</v>
      </c>
    </row>
    <row r="200" spans="2:51" s="225" customFormat="1" ht="20.5" customHeight="1">
      <c r="B200" s="220"/>
      <c r="C200" s="395"/>
      <c r="D200" s="395"/>
      <c r="E200" s="396" t="s">
        <v>5</v>
      </c>
      <c r="F200" s="410" t="s">
        <v>1976</v>
      </c>
      <c r="G200" s="411"/>
      <c r="H200" s="411"/>
      <c r="I200" s="411"/>
      <c r="J200" s="395"/>
      <c r="K200" s="399">
        <v>220.769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34" customFormat="1" ht="20.5" customHeight="1">
      <c r="B201" s="229"/>
      <c r="C201" s="400"/>
      <c r="D201" s="400"/>
      <c r="E201" s="401" t="s">
        <v>5</v>
      </c>
      <c r="F201" s="402" t="s">
        <v>170</v>
      </c>
      <c r="G201" s="403"/>
      <c r="H201" s="403"/>
      <c r="I201" s="403"/>
      <c r="J201" s="400"/>
      <c r="K201" s="404">
        <v>220.769</v>
      </c>
      <c r="L201" s="230"/>
      <c r="M201" s="230"/>
      <c r="N201" s="230"/>
      <c r="O201" s="230"/>
      <c r="P201" s="230"/>
      <c r="Q201" s="230"/>
      <c r="R201" s="233"/>
      <c r="T201" s="235"/>
      <c r="U201" s="230"/>
      <c r="V201" s="230"/>
      <c r="W201" s="230"/>
      <c r="X201" s="230"/>
      <c r="Y201" s="230"/>
      <c r="Z201" s="230"/>
      <c r="AA201" s="236"/>
      <c r="AT201" s="237" t="s">
        <v>168</v>
      </c>
      <c r="AU201" s="237" t="s">
        <v>114</v>
      </c>
      <c r="AV201" s="234" t="s">
        <v>165</v>
      </c>
      <c r="AW201" s="234" t="s">
        <v>33</v>
      </c>
      <c r="AX201" s="234" t="s">
        <v>83</v>
      </c>
      <c r="AY201" s="237" t="s">
        <v>160</v>
      </c>
    </row>
    <row r="202" spans="2:65" s="126" customFormat="1" ht="28.95" customHeight="1">
      <c r="B202" s="127"/>
      <c r="C202" s="383" t="s">
        <v>11</v>
      </c>
      <c r="D202" s="383" t="s">
        <v>161</v>
      </c>
      <c r="E202" s="384" t="s">
        <v>739</v>
      </c>
      <c r="F202" s="385" t="s">
        <v>740</v>
      </c>
      <c r="G202" s="385"/>
      <c r="H202" s="385"/>
      <c r="I202" s="385"/>
      <c r="J202" s="386" t="s">
        <v>182</v>
      </c>
      <c r="K202" s="387">
        <v>190.248</v>
      </c>
      <c r="L202" s="317">
        <v>0</v>
      </c>
      <c r="M202" s="317"/>
      <c r="N202" s="318">
        <f>ROUND(L202*K202,2)</f>
        <v>0</v>
      </c>
      <c r="O202" s="318"/>
      <c r="P202" s="318"/>
      <c r="Q202" s="318"/>
      <c r="R202" s="130"/>
      <c r="T202" s="207" t="s">
        <v>5</v>
      </c>
      <c r="U202" s="208" t="s">
        <v>40</v>
      </c>
      <c r="V202" s="128"/>
      <c r="W202" s="209">
        <f>V202*K202</f>
        <v>0</v>
      </c>
      <c r="X202" s="209">
        <v>0</v>
      </c>
      <c r="Y202" s="209">
        <f>X202*K202</f>
        <v>0</v>
      </c>
      <c r="Z202" s="209">
        <v>0</v>
      </c>
      <c r="AA202" s="210">
        <f>Z202*K202</f>
        <v>0</v>
      </c>
      <c r="AR202" s="117" t="s">
        <v>165</v>
      </c>
      <c r="AT202" s="117" t="s">
        <v>161</v>
      </c>
      <c r="AU202" s="117" t="s">
        <v>114</v>
      </c>
      <c r="AY202" s="117" t="s">
        <v>160</v>
      </c>
      <c r="BE202" s="174">
        <f>IF(U202="základní",N202,0)</f>
        <v>0</v>
      </c>
      <c r="BF202" s="174">
        <f>IF(U202="snížená",N202,0)</f>
        <v>0</v>
      </c>
      <c r="BG202" s="174">
        <f>IF(U202="zákl. přenesená",N202,0)</f>
        <v>0</v>
      </c>
      <c r="BH202" s="174">
        <f>IF(U202="sníž. přenesená",N202,0)</f>
        <v>0</v>
      </c>
      <c r="BI202" s="174">
        <f>IF(U202="nulová",N202,0)</f>
        <v>0</v>
      </c>
      <c r="BJ202" s="117" t="s">
        <v>83</v>
      </c>
      <c r="BK202" s="174">
        <f>ROUND(L202*K202,2)</f>
        <v>0</v>
      </c>
      <c r="BL202" s="117" t="s">
        <v>165</v>
      </c>
      <c r="BM202" s="117" t="s">
        <v>1977</v>
      </c>
    </row>
    <row r="203" spans="2:51" s="216" customFormat="1" ht="20.5" customHeight="1">
      <c r="B203" s="211"/>
      <c r="C203" s="388"/>
      <c r="D203" s="388"/>
      <c r="E203" s="389" t="s">
        <v>5</v>
      </c>
      <c r="F203" s="390" t="s">
        <v>1978</v>
      </c>
      <c r="G203" s="391"/>
      <c r="H203" s="391"/>
      <c r="I203" s="391"/>
      <c r="J203" s="388"/>
      <c r="K203" s="392" t="s">
        <v>5</v>
      </c>
      <c r="L203" s="212"/>
      <c r="M203" s="212"/>
      <c r="N203" s="212"/>
      <c r="O203" s="212"/>
      <c r="P203" s="212"/>
      <c r="Q203" s="212"/>
      <c r="R203" s="215"/>
      <c r="T203" s="217"/>
      <c r="U203" s="212"/>
      <c r="V203" s="212"/>
      <c r="W203" s="212"/>
      <c r="X203" s="212"/>
      <c r="Y203" s="212"/>
      <c r="Z203" s="212"/>
      <c r="AA203" s="218"/>
      <c r="AT203" s="219" t="s">
        <v>168</v>
      </c>
      <c r="AU203" s="219" t="s">
        <v>114</v>
      </c>
      <c r="AV203" s="216" t="s">
        <v>83</v>
      </c>
      <c r="AW203" s="216" t="s">
        <v>33</v>
      </c>
      <c r="AX203" s="216" t="s">
        <v>75</v>
      </c>
      <c r="AY203" s="219" t="s">
        <v>160</v>
      </c>
    </row>
    <row r="204" spans="2:51" s="225" customFormat="1" ht="20.5" customHeight="1">
      <c r="B204" s="220"/>
      <c r="C204" s="395"/>
      <c r="D204" s="395"/>
      <c r="E204" s="396" t="s">
        <v>5</v>
      </c>
      <c r="F204" s="397" t="s">
        <v>1979</v>
      </c>
      <c r="G204" s="398"/>
      <c r="H204" s="398"/>
      <c r="I204" s="398"/>
      <c r="J204" s="395"/>
      <c r="K204" s="399">
        <v>33.672</v>
      </c>
      <c r="L204" s="221"/>
      <c r="M204" s="221"/>
      <c r="N204" s="221"/>
      <c r="O204" s="221"/>
      <c r="P204" s="221"/>
      <c r="Q204" s="221"/>
      <c r="R204" s="224"/>
      <c r="T204" s="226"/>
      <c r="U204" s="221"/>
      <c r="V204" s="221"/>
      <c r="W204" s="221"/>
      <c r="X204" s="221"/>
      <c r="Y204" s="221"/>
      <c r="Z204" s="221"/>
      <c r="AA204" s="227"/>
      <c r="AT204" s="228" t="s">
        <v>168</v>
      </c>
      <c r="AU204" s="228" t="s">
        <v>114</v>
      </c>
      <c r="AV204" s="225" t="s">
        <v>114</v>
      </c>
      <c r="AW204" s="225" t="s">
        <v>33</v>
      </c>
      <c r="AX204" s="225" t="s">
        <v>75</v>
      </c>
      <c r="AY204" s="228" t="s">
        <v>160</v>
      </c>
    </row>
    <row r="205" spans="2:51" s="225" customFormat="1" ht="20.5" customHeight="1">
      <c r="B205" s="220"/>
      <c r="C205" s="395"/>
      <c r="D205" s="395"/>
      <c r="E205" s="396" t="s">
        <v>5</v>
      </c>
      <c r="F205" s="397" t="s">
        <v>1980</v>
      </c>
      <c r="G205" s="398"/>
      <c r="H205" s="398"/>
      <c r="I205" s="398"/>
      <c r="J205" s="395"/>
      <c r="K205" s="399">
        <v>-3.696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25" customFormat="1" ht="20.5" customHeight="1">
      <c r="B206" s="220"/>
      <c r="C206" s="395"/>
      <c r="D206" s="395"/>
      <c r="E206" s="396" t="s">
        <v>5</v>
      </c>
      <c r="F206" s="397" t="s">
        <v>1981</v>
      </c>
      <c r="G206" s="398"/>
      <c r="H206" s="398"/>
      <c r="I206" s="398"/>
      <c r="J206" s="395"/>
      <c r="K206" s="399">
        <v>-9.979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43" customFormat="1" ht="20.5" customHeight="1">
      <c r="B207" s="238"/>
      <c r="C207" s="405"/>
      <c r="D207" s="405"/>
      <c r="E207" s="406" t="s">
        <v>5</v>
      </c>
      <c r="F207" s="407" t="s">
        <v>197</v>
      </c>
      <c r="G207" s="408"/>
      <c r="H207" s="408"/>
      <c r="I207" s="408"/>
      <c r="J207" s="405"/>
      <c r="K207" s="409">
        <v>19.997</v>
      </c>
      <c r="L207" s="239"/>
      <c r="M207" s="239"/>
      <c r="N207" s="239"/>
      <c r="O207" s="239"/>
      <c r="P207" s="239"/>
      <c r="Q207" s="239"/>
      <c r="R207" s="242"/>
      <c r="T207" s="244"/>
      <c r="U207" s="239"/>
      <c r="V207" s="239"/>
      <c r="W207" s="239"/>
      <c r="X207" s="239"/>
      <c r="Y207" s="239"/>
      <c r="Z207" s="239"/>
      <c r="AA207" s="245"/>
      <c r="AT207" s="246" t="s">
        <v>168</v>
      </c>
      <c r="AU207" s="246" t="s">
        <v>114</v>
      </c>
      <c r="AV207" s="243" t="s">
        <v>175</v>
      </c>
      <c r="AW207" s="243" t="s">
        <v>33</v>
      </c>
      <c r="AX207" s="243" t="s">
        <v>75</v>
      </c>
      <c r="AY207" s="246" t="s">
        <v>160</v>
      </c>
    </row>
    <row r="208" spans="2:51" s="216" customFormat="1" ht="20.5" customHeight="1">
      <c r="B208" s="211"/>
      <c r="C208" s="388"/>
      <c r="D208" s="388"/>
      <c r="E208" s="389" t="s">
        <v>5</v>
      </c>
      <c r="F208" s="393" t="s">
        <v>1982</v>
      </c>
      <c r="G208" s="394"/>
      <c r="H208" s="394"/>
      <c r="I208" s="394"/>
      <c r="J208" s="388"/>
      <c r="K208" s="392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395"/>
      <c r="D209" s="395"/>
      <c r="E209" s="396" t="s">
        <v>5</v>
      </c>
      <c r="F209" s="397" t="s">
        <v>1983</v>
      </c>
      <c r="G209" s="398"/>
      <c r="H209" s="398"/>
      <c r="I209" s="398"/>
      <c r="J209" s="395"/>
      <c r="K209" s="399">
        <v>235.373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25" customFormat="1" ht="20.5" customHeight="1">
      <c r="B210" s="220"/>
      <c r="C210" s="395"/>
      <c r="D210" s="395"/>
      <c r="E210" s="396" t="s">
        <v>5</v>
      </c>
      <c r="F210" s="397" t="s">
        <v>1984</v>
      </c>
      <c r="G210" s="398"/>
      <c r="H210" s="398"/>
      <c r="I210" s="398"/>
      <c r="J210" s="395"/>
      <c r="K210" s="399">
        <v>17.4</v>
      </c>
      <c r="L210" s="221"/>
      <c r="M210" s="221"/>
      <c r="N210" s="221"/>
      <c r="O210" s="221"/>
      <c r="P210" s="221"/>
      <c r="Q210" s="221"/>
      <c r="R210" s="224"/>
      <c r="T210" s="226"/>
      <c r="U210" s="221"/>
      <c r="V210" s="221"/>
      <c r="W210" s="221"/>
      <c r="X210" s="221"/>
      <c r="Y210" s="221"/>
      <c r="Z210" s="221"/>
      <c r="AA210" s="227"/>
      <c r="AT210" s="228" t="s">
        <v>168</v>
      </c>
      <c r="AU210" s="228" t="s">
        <v>114</v>
      </c>
      <c r="AV210" s="225" t="s">
        <v>114</v>
      </c>
      <c r="AW210" s="225" t="s">
        <v>33</v>
      </c>
      <c r="AX210" s="225" t="s">
        <v>75</v>
      </c>
      <c r="AY210" s="228" t="s">
        <v>160</v>
      </c>
    </row>
    <row r="211" spans="2:51" s="225" customFormat="1" ht="28.95" customHeight="1">
      <c r="B211" s="220"/>
      <c r="C211" s="395"/>
      <c r="D211" s="395"/>
      <c r="E211" s="396" t="s">
        <v>5</v>
      </c>
      <c r="F211" s="397" t="s">
        <v>1985</v>
      </c>
      <c r="G211" s="398"/>
      <c r="H211" s="398"/>
      <c r="I211" s="398"/>
      <c r="J211" s="395"/>
      <c r="K211" s="399">
        <v>-22.664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25" customFormat="1" ht="28.95" customHeight="1">
      <c r="B212" s="220"/>
      <c r="C212" s="395"/>
      <c r="D212" s="395"/>
      <c r="E212" s="396" t="s">
        <v>5</v>
      </c>
      <c r="F212" s="397" t="s">
        <v>1986</v>
      </c>
      <c r="G212" s="398"/>
      <c r="H212" s="398"/>
      <c r="I212" s="398"/>
      <c r="J212" s="395"/>
      <c r="K212" s="399">
        <v>-59.858</v>
      </c>
      <c r="L212" s="221"/>
      <c r="M212" s="221"/>
      <c r="N212" s="221"/>
      <c r="O212" s="221"/>
      <c r="P212" s="221"/>
      <c r="Q212" s="221"/>
      <c r="R212" s="224"/>
      <c r="T212" s="226"/>
      <c r="U212" s="221"/>
      <c r="V212" s="221"/>
      <c r="W212" s="221"/>
      <c r="X212" s="221"/>
      <c r="Y212" s="221"/>
      <c r="Z212" s="221"/>
      <c r="AA212" s="227"/>
      <c r="AT212" s="228" t="s">
        <v>168</v>
      </c>
      <c r="AU212" s="228" t="s">
        <v>114</v>
      </c>
      <c r="AV212" s="225" t="s">
        <v>114</v>
      </c>
      <c r="AW212" s="225" t="s">
        <v>33</v>
      </c>
      <c r="AX212" s="225" t="s">
        <v>75</v>
      </c>
      <c r="AY212" s="228" t="s">
        <v>160</v>
      </c>
    </row>
    <row r="213" spans="2:51" s="243" customFormat="1" ht="20.5" customHeight="1">
      <c r="B213" s="238"/>
      <c r="C213" s="405"/>
      <c r="D213" s="405"/>
      <c r="E213" s="406" t="s">
        <v>5</v>
      </c>
      <c r="F213" s="407" t="s">
        <v>197</v>
      </c>
      <c r="G213" s="408"/>
      <c r="H213" s="408"/>
      <c r="I213" s="408"/>
      <c r="J213" s="405"/>
      <c r="K213" s="409">
        <v>170.251</v>
      </c>
      <c r="L213" s="239"/>
      <c r="M213" s="239"/>
      <c r="N213" s="239"/>
      <c r="O213" s="239"/>
      <c r="P213" s="239"/>
      <c r="Q213" s="239"/>
      <c r="R213" s="242"/>
      <c r="T213" s="244"/>
      <c r="U213" s="239"/>
      <c r="V213" s="239"/>
      <c r="W213" s="239"/>
      <c r="X213" s="239"/>
      <c r="Y213" s="239"/>
      <c r="Z213" s="239"/>
      <c r="AA213" s="245"/>
      <c r="AT213" s="246" t="s">
        <v>168</v>
      </c>
      <c r="AU213" s="246" t="s">
        <v>114</v>
      </c>
      <c r="AV213" s="243" t="s">
        <v>175</v>
      </c>
      <c r="AW213" s="243" t="s">
        <v>33</v>
      </c>
      <c r="AX213" s="243" t="s">
        <v>75</v>
      </c>
      <c r="AY213" s="246" t="s">
        <v>160</v>
      </c>
    </row>
    <row r="214" spans="2:51" s="234" customFormat="1" ht="20.5" customHeight="1">
      <c r="B214" s="229"/>
      <c r="C214" s="400"/>
      <c r="D214" s="400"/>
      <c r="E214" s="401" t="s">
        <v>5</v>
      </c>
      <c r="F214" s="402" t="s">
        <v>170</v>
      </c>
      <c r="G214" s="403"/>
      <c r="H214" s="403"/>
      <c r="I214" s="403"/>
      <c r="J214" s="400"/>
      <c r="K214" s="404">
        <v>190.248</v>
      </c>
      <c r="L214" s="230"/>
      <c r="M214" s="230"/>
      <c r="N214" s="230"/>
      <c r="O214" s="230"/>
      <c r="P214" s="230"/>
      <c r="Q214" s="230"/>
      <c r="R214" s="233"/>
      <c r="T214" s="235"/>
      <c r="U214" s="230"/>
      <c r="V214" s="230"/>
      <c r="W214" s="230"/>
      <c r="X214" s="230"/>
      <c r="Y214" s="230"/>
      <c r="Z214" s="230"/>
      <c r="AA214" s="236"/>
      <c r="AT214" s="237" t="s">
        <v>168</v>
      </c>
      <c r="AU214" s="237" t="s">
        <v>114</v>
      </c>
      <c r="AV214" s="234" t="s">
        <v>165</v>
      </c>
      <c r="AW214" s="234" t="s">
        <v>33</v>
      </c>
      <c r="AX214" s="234" t="s">
        <v>83</v>
      </c>
      <c r="AY214" s="237" t="s">
        <v>160</v>
      </c>
    </row>
    <row r="215" spans="2:65" s="126" customFormat="1" ht="20.5" customHeight="1">
      <c r="B215" s="127"/>
      <c r="C215" s="412" t="s">
        <v>259</v>
      </c>
      <c r="D215" s="412" t="s">
        <v>237</v>
      </c>
      <c r="E215" s="413" t="s">
        <v>1987</v>
      </c>
      <c r="F215" s="414" t="s">
        <v>791</v>
      </c>
      <c r="G215" s="414"/>
      <c r="H215" s="414"/>
      <c r="I215" s="414"/>
      <c r="J215" s="415" t="s">
        <v>240</v>
      </c>
      <c r="K215" s="416">
        <v>40.994</v>
      </c>
      <c r="L215" s="323">
        <v>0</v>
      </c>
      <c r="M215" s="323"/>
      <c r="N215" s="324">
        <f>ROUND(L215*K215,2)</f>
        <v>0</v>
      </c>
      <c r="O215" s="318"/>
      <c r="P215" s="318"/>
      <c r="Q215" s="318"/>
      <c r="R215" s="130"/>
      <c r="T215" s="207" t="s">
        <v>5</v>
      </c>
      <c r="U215" s="208" t="s">
        <v>40</v>
      </c>
      <c r="V215" s="128"/>
      <c r="W215" s="209">
        <f>V215*K215</f>
        <v>0</v>
      </c>
      <c r="X215" s="209">
        <v>1</v>
      </c>
      <c r="Y215" s="209">
        <f>X215*K215</f>
        <v>40.994</v>
      </c>
      <c r="Z215" s="209">
        <v>0</v>
      </c>
      <c r="AA215" s="210">
        <f>Z215*K215</f>
        <v>0</v>
      </c>
      <c r="AR215" s="117" t="s">
        <v>213</v>
      </c>
      <c r="AT215" s="117" t="s">
        <v>237</v>
      </c>
      <c r="AU215" s="117" t="s">
        <v>114</v>
      </c>
      <c r="AY215" s="117" t="s">
        <v>160</v>
      </c>
      <c r="BE215" s="174">
        <f>IF(U215="základní",N215,0)</f>
        <v>0</v>
      </c>
      <c r="BF215" s="174">
        <f>IF(U215="snížená",N215,0)</f>
        <v>0</v>
      </c>
      <c r="BG215" s="174">
        <f>IF(U215="zákl. přenesená",N215,0)</f>
        <v>0</v>
      </c>
      <c r="BH215" s="174">
        <f>IF(U215="sníž. přenesená",N215,0)</f>
        <v>0</v>
      </c>
      <c r="BI215" s="174">
        <f>IF(U215="nulová",N215,0)</f>
        <v>0</v>
      </c>
      <c r="BJ215" s="117" t="s">
        <v>83</v>
      </c>
      <c r="BK215" s="174">
        <f>ROUND(L215*K215,2)</f>
        <v>0</v>
      </c>
      <c r="BL215" s="117" t="s">
        <v>165</v>
      </c>
      <c r="BM215" s="117" t="s">
        <v>1988</v>
      </c>
    </row>
    <row r="216" spans="2:51" s="225" customFormat="1" ht="20.5" customHeight="1">
      <c r="B216" s="220"/>
      <c r="C216" s="395"/>
      <c r="D216" s="395"/>
      <c r="E216" s="396" t="s">
        <v>5</v>
      </c>
      <c r="F216" s="410" t="s">
        <v>1989</v>
      </c>
      <c r="G216" s="411"/>
      <c r="H216" s="411"/>
      <c r="I216" s="411"/>
      <c r="J216" s="395"/>
      <c r="K216" s="399">
        <v>40.994</v>
      </c>
      <c r="L216" s="221"/>
      <c r="M216" s="221"/>
      <c r="N216" s="221"/>
      <c r="O216" s="221"/>
      <c r="P216" s="221"/>
      <c r="Q216" s="221"/>
      <c r="R216" s="224"/>
      <c r="T216" s="226"/>
      <c r="U216" s="221"/>
      <c r="V216" s="221"/>
      <c r="W216" s="221"/>
      <c r="X216" s="221"/>
      <c r="Y216" s="221"/>
      <c r="Z216" s="221"/>
      <c r="AA216" s="227"/>
      <c r="AT216" s="228" t="s">
        <v>168</v>
      </c>
      <c r="AU216" s="228" t="s">
        <v>114</v>
      </c>
      <c r="AV216" s="225" t="s">
        <v>114</v>
      </c>
      <c r="AW216" s="225" t="s">
        <v>33</v>
      </c>
      <c r="AX216" s="225" t="s">
        <v>83</v>
      </c>
      <c r="AY216" s="228" t="s">
        <v>160</v>
      </c>
    </row>
    <row r="217" spans="2:65" s="126" customFormat="1" ht="28.95" customHeight="1">
      <c r="B217" s="127"/>
      <c r="C217" s="383" t="s">
        <v>265</v>
      </c>
      <c r="D217" s="383" t="s">
        <v>161</v>
      </c>
      <c r="E217" s="384" t="s">
        <v>1541</v>
      </c>
      <c r="F217" s="385" t="s">
        <v>1542</v>
      </c>
      <c r="G217" s="385"/>
      <c r="H217" s="385"/>
      <c r="I217" s="385"/>
      <c r="J217" s="386" t="s">
        <v>182</v>
      </c>
      <c r="K217" s="387">
        <v>69.838</v>
      </c>
      <c r="L217" s="317">
        <v>0</v>
      </c>
      <c r="M217" s="317"/>
      <c r="N217" s="318">
        <f>ROUND(L217*K217,2)</f>
        <v>0</v>
      </c>
      <c r="O217" s="318"/>
      <c r="P217" s="318"/>
      <c r="Q217" s="318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</v>
      </c>
      <c r="Y217" s="209">
        <f>X217*K217</f>
        <v>0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1990</v>
      </c>
    </row>
    <row r="218" spans="2:51" s="216" customFormat="1" ht="20.5" customHeight="1">
      <c r="B218" s="211"/>
      <c r="C218" s="388"/>
      <c r="D218" s="388"/>
      <c r="E218" s="389" t="s">
        <v>5</v>
      </c>
      <c r="F218" s="390" t="s">
        <v>1991</v>
      </c>
      <c r="G218" s="391"/>
      <c r="H218" s="391"/>
      <c r="I218" s="391"/>
      <c r="J218" s="388"/>
      <c r="K218" s="392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395"/>
      <c r="D219" s="395"/>
      <c r="E219" s="396" t="s">
        <v>5</v>
      </c>
      <c r="F219" s="397" t="s">
        <v>1992</v>
      </c>
      <c r="G219" s="398"/>
      <c r="H219" s="398"/>
      <c r="I219" s="398"/>
      <c r="J219" s="395"/>
      <c r="K219" s="399">
        <v>53.158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25" customFormat="1" ht="28.95" customHeight="1">
      <c r="B220" s="220"/>
      <c r="C220" s="395"/>
      <c r="D220" s="395"/>
      <c r="E220" s="396" t="s">
        <v>5</v>
      </c>
      <c r="F220" s="397" t="s">
        <v>1993</v>
      </c>
      <c r="G220" s="398"/>
      <c r="H220" s="398"/>
      <c r="I220" s="398"/>
      <c r="J220" s="395"/>
      <c r="K220" s="399">
        <v>16.68</v>
      </c>
      <c r="L220" s="221"/>
      <c r="M220" s="221"/>
      <c r="N220" s="221"/>
      <c r="O220" s="221"/>
      <c r="P220" s="221"/>
      <c r="Q220" s="221"/>
      <c r="R220" s="224"/>
      <c r="T220" s="226"/>
      <c r="U220" s="221"/>
      <c r="V220" s="221"/>
      <c r="W220" s="221"/>
      <c r="X220" s="221"/>
      <c r="Y220" s="221"/>
      <c r="Z220" s="221"/>
      <c r="AA220" s="227"/>
      <c r="AT220" s="228" t="s">
        <v>168</v>
      </c>
      <c r="AU220" s="228" t="s">
        <v>114</v>
      </c>
      <c r="AV220" s="225" t="s">
        <v>114</v>
      </c>
      <c r="AW220" s="225" t="s">
        <v>33</v>
      </c>
      <c r="AX220" s="225" t="s">
        <v>75</v>
      </c>
      <c r="AY220" s="228" t="s">
        <v>160</v>
      </c>
    </row>
    <row r="221" spans="2:51" s="234" customFormat="1" ht="20.5" customHeight="1">
      <c r="B221" s="229"/>
      <c r="C221" s="400"/>
      <c r="D221" s="400"/>
      <c r="E221" s="401" t="s">
        <v>5</v>
      </c>
      <c r="F221" s="402" t="s">
        <v>170</v>
      </c>
      <c r="G221" s="403"/>
      <c r="H221" s="403"/>
      <c r="I221" s="403"/>
      <c r="J221" s="400"/>
      <c r="K221" s="404">
        <v>69.838</v>
      </c>
      <c r="L221" s="230"/>
      <c r="M221" s="230"/>
      <c r="N221" s="230"/>
      <c r="O221" s="230"/>
      <c r="P221" s="230"/>
      <c r="Q221" s="230"/>
      <c r="R221" s="233"/>
      <c r="T221" s="235"/>
      <c r="U221" s="230"/>
      <c r="V221" s="230"/>
      <c r="W221" s="230"/>
      <c r="X221" s="230"/>
      <c r="Y221" s="230"/>
      <c r="Z221" s="230"/>
      <c r="AA221" s="236"/>
      <c r="AT221" s="237" t="s">
        <v>168</v>
      </c>
      <c r="AU221" s="237" t="s">
        <v>114</v>
      </c>
      <c r="AV221" s="234" t="s">
        <v>165</v>
      </c>
      <c r="AW221" s="234" t="s">
        <v>33</v>
      </c>
      <c r="AX221" s="234" t="s">
        <v>83</v>
      </c>
      <c r="AY221" s="237" t="s">
        <v>160</v>
      </c>
    </row>
    <row r="222" spans="2:65" s="126" customFormat="1" ht="20.5" customHeight="1">
      <c r="B222" s="127"/>
      <c r="C222" s="412" t="s">
        <v>270</v>
      </c>
      <c r="D222" s="412" t="s">
        <v>237</v>
      </c>
      <c r="E222" s="413" t="s">
        <v>1994</v>
      </c>
      <c r="F222" s="414" t="s">
        <v>850</v>
      </c>
      <c r="G222" s="414"/>
      <c r="H222" s="414"/>
      <c r="I222" s="414"/>
      <c r="J222" s="415" t="s">
        <v>240</v>
      </c>
      <c r="K222" s="416">
        <v>143.168</v>
      </c>
      <c r="L222" s="323">
        <v>0</v>
      </c>
      <c r="M222" s="323"/>
      <c r="N222" s="324">
        <f>ROUND(L222*K222,2)</f>
        <v>0</v>
      </c>
      <c r="O222" s="318"/>
      <c r="P222" s="318"/>
      <c r="Q222" s="318"/>
      <c r="R222" s="130"/>
      <c r="T222" s="207" t="s">
        <v>5</v>
      </c>
      <c r="U222" s="208" t="s">
        <v>40</v>
      </c>
      <c r="V222" s="128"/>
      <c r="W222" s="209">
        <f>V222*K222</f>
        <v>0</v>
      </c>
      <c r="X222" s="209">
        <v>1</v>
      </c>
      <c r="Y222" s="209">
        <f>X222*K222</f>
        <v>143.168</v>
      </c>
      <c r="Z222" s="209">
        <v>0</v>
      </c>
      <c r="AA222" s="210">
        <f>Z222*K222</f>
        <v>0</v>
      </c>
      <c r="AR222" s="117" t="s">
        <v>213</v>
      </c>
      <c r="AT222" s="117" t="s">
        <v>237</v>
      </c>
      <c r="AU222" s="117" t="s">
        <v>114</v>
      </c>
      <c r="AY222" s="117" t="s">
        <v>160</v>
      </c>
      <c r="BE222" s="174">
        <f>IF(U222="základní",N222,0)</f>
        <v>0</v>
      </c>
      <c r="BF222" s="174">
        <f>IF(U222="snížená",N222,0)</f>
        <v>0</v>
      </c>
      <c r="BG222" s="174">
        <f>IF(U222="zákl. přenesená",N222,0)</f>
        <v>0</v>
      </c>
      <c r="BH222" s="174">
        <f>IF(U222="sníž. přenesená",N222,0)</f>
        <v>0</v>
      </c>
      <c r="BI222" s="174">
        <f>IF(U222="nulová",N222,0)</f>
        <v>0</v>
      </c>
      <c r="BJ222" s="117" t="s">
        <v>83</v>
      </c>
      <c r="BK222" s="174">
        <f>ROUND(L222*K222,2)</f>
        <v>0</v>
      </c>
      <c r="BL222" s="117" t="s">
        <v>165</v>
      </c>
      <c r="BM222" s="117" t="s">
        <v>1995</v>
      </c>
    </row>
    <row r="223" spans="2:51" s="225" customFormat="1" ht="20.5" customHeight="1">
      <c r="B223" s="220"/>
      <c r="C223" s="395"/>
      <c r="D223" s="395"/>
      <c r="E223" s="396" t="s">
        <v>5</v>
      </c>
      <c r="F223" s="410" t="s">
        <v>1996</v>
      </c>
      <c r="G223" s="411"/>
      <c r="H223" s="411"/>
      <c r="I223" s="411"/>
      <c r="J223" s="395"/>
      <c r="K223" s="399">
        <v>143.168</v>
      </c>
      <c r="L223" s="221"/>
      <c r="M223" s="221"/>
      <c r="N223" s="221"/>
      <c r="O223" s="221"/>
      <c r="P223" s="221"/>
      <c r="Q223" s="221"/>
      <c r="R223" s="224"/>
      <c r="T223" s="226"/>
      <c r="U223" s="221"/>
      <c r="V223" s="221"/>
      <c r="W223" s="221"/>
      <c r="X223" s="221"/>
      <c r="Y223" s="221"/>
      <c r="Z223" s="221"/>
      <c r="AA223" s="227"/>
      <c r="AT223" s="228" t="s">
        <v>168</v>
      </c>
      <c r="AU223" s="228" t="s">
        <v>114</v>
      </c>
      <c r="AV223" s="225" t="s">
        <v>114</v>
      </c>
      <c r="AW223" s="225" t="s">
        <v>33</v>
      </c>
      <c r="AX223" s="225" t="s">
        <v>83</v>
      </c>
      <c r="AY223" s="228" t="s">
        <v>160</v>
      </c>
    </row>
    <row r="224" spans="2:63" s="195" customFormat="1" ht="29.85" customHeight="1">
      <c r="B224" s="191"/>
      <c r="C224" s="417"/>
      <c r="D224" s="418" t="s">
        <v>1466</v>
      </c>
      <c r="E224" s="418"/>
      <c r="F224" s="418"/>
      <c r="G224" s="418"/>
      <c r="H224" s="418"/>
      <c r="I224" s="418"/>
      <c r="J224" s="418"/>
      <c r="K224" s="418"/>
      <c r="L224" s="202"/>
      <c r="M224" s="202"/>
      <c r="N224" s="313">
        <f>BK224</f>
        <v>0</v>
      </c>
      <c r="O224" s="314"/>
      <c r="P224" s="314"/>
      <c r="Q224" s="314"/>
      <c r="R224" s="194"/>
      <c r="T224" s="196"/>
      <c r="U224" s="192"/>
      <c r="V224" s="192"/>
      <c r="W224" s="197">
        <f>SUM(W225:W229)</f>
        <v>0</v>
      </c>
      <c r="X224" s="192"/>
      <c r="Y224" s="197">
        <f>SUM(Y225:Y229)</f>
        <v>49.8406972</v>
      </c>
      <c r="Z224" s="192"/>
      <c r="AA224" s="198">
        <f>SUM(AA225:AA229)</f>
        <v>0</v>
      </c>
      <c r="AR224" s="199" t="s">
        <v>83</v>
      </c>
      <c r="AT224" s="200" t="s">
        <v>74</v>
      </c>
      <c r="AU224" s="200" t="s">
        <v>83</v>
      </c>
      <c r="AY224" s="199" t="s">
        <v>160</v>
      </c>
      <c r="BK224" s="201">
        <f>SUM(BK225:BK229)</f>
        <v>0</v>
      </c>
    </row>
    <row r="225" spans="2:65" s="126" customFormat="1" ht="28.95" customHeight="1">
      <c r="B225" s="127"/>
      <c r="C225" s="383" t="s">
        <v>275</v>
      </c>
      <c r="D225" s="383" t="s">
        <v>161</v>
      </c>
      <c r="E225" s="384" t="s">
        <v>905</v>
      </c>
      <c r="F225" s="385" t="s">
        <v>906</v>
      </c>
      <c r="G225" s="385"/>
      <c r="H225" s="385"/>
      <c r="I225" s="385"/>
      <c r="J225" s="386" t="s">
        <v>182</v>
      </c>
      <c r="K225" s="387">
        <v>26.36</v>
      </c>
      <c r="L225" s="317">
        <v>0</v>
      </c>
      <c r="M225" s="317"/>
      <c r="N225" s="318">
        <f>ROUND(L225*K225,2)</f>
        <v>0</v>
      </c>
      <c r="O225" s="318"/>
      <c r="P225" s="318"/>
      <c r="Q225" s="318"/>
      <c r="R225" s="130"/>
      <c r="T225" s="207" t="s">
        <v>5</v>
      </c>
      <c r="U225" s="208" t="s">
        <v>40</v>
      </c>
      <c r="V225" s="128"/>
      <c r="W225" s="209">
        <f>V225*K225</f>
        <v>0</v>
      </c>
      <c r="X225" s="209">
        <v>1.89077</v>
      </c>
      <c r="Y225" s="209">
        <f>X225*K225</f>
        <v>49.8406972</v>
      </c>
      <c r="Z225" s="209">
        <v>0</v>
      </c>
      <c r="AA225" s="210">
        <f>Z225*K225</f>
        <v>0</v>
      </c>
      <c r="AR225" s="117" t="s">
        <v>165</v>
      </c>
      <c r="AT225" s="117" t="s">
        <v>161</v>
      </c>
      <c r="AU225" s="117" t="s">
        <v>114</v>
      </c>
      <c r="AY225" s="117" t="s">
        <v>160</v>
      </c>
      <c r="BE225" s="174">
        <f>IF(U225="základní",N225,0)</f>
        <v>0</v>
      </c>
      <c r="BF225" s="174">
        <f>IF(U225="snížená",N225,0)</f>
        <v>0</v>
      </c>
      <c r="BG225" s="174">
        <f>IF(U225="zákl. přenesená",N225,0)</f>
        <v>0</v>
      </c>
      <c r="BH225" s="174">
        <f>IF(U225="sníž. přenesená",N225,0)</f>
        <v>0</v>
      </c>
      <c r="BI225" s="174">
        <f>IF(U225="nulová",N225,0)</f>
        <v>0</v>
      </c>
      <c r="BJ225" s="117" t="s">
        <v>83</v>
      </c>
      <c r="BK225" s="174">
        <f>ROUND(L225*K225,2)</f>
        <v>0</v>
      </c>
      <c r="BL225" s="117" t="s">
        <v>165</v>
      </c>
      <c r="BM225" s="117" t="s">
        <v>1997</v>
      </c>
    </row>
    <row r="226" spans="2:51" s="216" customFormat="1" ht="20.5" customHeight="1">
      <c r="B226" s="211"/>
      <c r="C226" s="388"/>
      <c r="D226" s="388"/>
      <c r="E226" s="389" t="s">
        <v>5</v>
      </c>
      <c r="F226" s="390" t="s">
        <v>1991</v>
      </c>
      <c r="G226" s="391"/>
      <c r="H226" s="391"/>
      <c r="I226" s="391"/>
      <c r="J226" s="388"/>
      <c r="K226" s="392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25" customFormat="1" ht="20.5" customHeight="1">
      <c r="B227" s="220"/>
      <c r="C227" s="395"/>
      <c r="D227" s="395"/>
      <c r="E227" s="396" t="s">
        <v>5</v>
      </c>
      <c r="F227" s="397" t="s">
        <v>1998</v>
      </c>
      <c r="G227" s="398"/>
      <c r="H227" s="398"/>
      <c r="I227" s="398"/>
      <c r="J227" s="395"/>
      <c r="K227" s="399">
        <v>19.688</v>
      </c>
      <c r="L227" s="221"/>
      <c r="M227" s="221"/>
      <c r="N227" s="221"/>
      <c r="O227" s="221"/>
      <c r="P227" s="221"/>
      <c r="Q227" s="221"/>
      <c r="R227" s="224"/>
      <c r="T227" s="226"/>
      <c r="U227" s="221"/>
      <c r="V227" s="221"/>
      <c r="W227" s="221"/>
      <c r="X227" s="221"/>
      <c r="Y227" s="221"/>
      <c r="Z227" s="221"/>
      <c r="AA227" s="227"/>
      <c r="AT227" s="228" t="s">
        <v>168</v>
      </c>
      <c r="AU227" s="228" t="s">
        <v>114</v>
      </c>
      <c r="AV227" s="225" t="s">
        <v>114</v>
      </c>
      <c r="AW227" s="225" t="s">
        <v>33</v>
      </c>
      <c r="AX227" s="225" t="s">
        <v>75</v>
      </c>
      <c r="AY227" s="228" t="s">
        <v>160</v>
      </c>
    </row>
    <row r="228" spans="2:51" s="225" customFormat="1" ht="28.95" customHeight="1">
      <c r="B228" s="220"/>
      <c r="C228" s="395"/>
      <c r="D228" s="395"/>
      <c r="E228" s="396" t="s">
        <v>5</v>
      </c>
      <c r="F228" s="397" t="s">
        <v>1999</v>
      </c>
      <c r="G228" s="398"/>
      <c r="H228" s="398"/>
      <c r="I228" s="398"/>
      <c r="J228" s="395"/>
      <c r="K228" s="399">
        <v>6.672</v>
      </c>
      <c r="L228" s="221"/>
      <c r="M228" s="221"/>
      <c r="N228" s="221"/>
      <c r="O228" s="221"/>
      <c r="P228" s="221"/>
      <c r="Q228" s="221"/>
      <c r="R228" s="224"/>
      <c r="T228" s="226"/>
      <c r="U228" s="221"/>
      <c r="V228" s="221"/>
      <c r="W228" s="221"/>
      <c r="X228" s="221"/>
      <c r="Y228" s="221"/>
      <c r="Z228" s="221"/>
      <c r="AA228" s="227"/>
      <c r="AT228" s="228" t="s">
        <v>168</v>
      </c>
      <c r="AU228" s="228" t="s">
        <v>114</v>
      </c>
      <c r="AV228" s="225" t="s">
        <v>114</v>
      </c>
      <c r="AW228" s="225" t="s">
        <v>33</v>
      </c>
      <c r="AX228" s="225" t="s">
        <v>75</v>
      </c>
      <c r="AY228" s="228" t="s">
        <v>160</v>
      </c>
    </row>
    <row r="229" spans="2:51" s="234" customFormat="1" ht="20.5" customHeight="1">
      <c r="B229" s="229"/>
      <c r="C229" s="400"/>
      <c r="D229" s="400"/>
      <c r="E229" s="401" t="s">
        <v>5</v>
      </c>
      <c r="F229" s="402" t="s">
        <v>170</v>
      </c>
      <c r="G229" s="403"/>
      <c r="H229" s="403"/>
      <c r="I229" s="403"/>
      <c r="J229" s="400"/>
      <c r="K229" s="404">
        <v>26.36</v>
      </c>
      <c r="L229" s="230"/>
      <c r="M229" s="230"/>
      <c r="N229" s="230"/>
      <c r="O229" s="230"/>
      <c r="P229" s="230"/>
      <c r="Q229" s="230"/>
      <c r="R229" s="233"/>
      <c r="T229" s="235"/>
      <c r="U229" s="230"/>
      <c r="V229" s="230"/>
      <c r="W229" s="230"/>
      <c r="X229" s="230"/>
      <c r="Y229" s="230"/>
      <c r="Z229" s="230"/>
      <c r="AA229" s="236"/>
      <c r="AT229" s="237" t="s">
        <v>168</v>
      </c>
      <c r="AU229" s="237" t="s">
        <v>114</v>
      </c>
      <c r="AV229" s="234" t="s">
        <v>165</v>
      </c>
      <c r="AW229" s="234" t="s">
        <v>33</v>
      </c>
      <c r="AX229" s="234" t="s">
        <v>83</v>
      </c>
      <c r="AY229" s="237" t="s">
        <v>160</v>
      </c>
    </row>
    <row r="230" spans="2:63" s="195" customFormat="1" ht="29.85" customHeight="1">
      <c r="B230" s="191"/>
      <c r="C230" s="417"/>
      <c r="D230" s="418" t="s">
        <v>130</v>
      </c>
      <c r="E230" s="418"/>
      <c r="F230" s="418"/>
      <c r="G230" s="418"/>
      <c r="H230" s="418"/>
      <c r="I230" s="418"/>
      <c r="J230" s="418"/>
      <c r="K230" s="418"/>
      <c r="L230" s="202"/>
      <c r="M230" s="202"/>
      <c r="N230" s="313">
        <f>BK230</f>
        <v>0</v>
      </c>
      <c r="O230" s="314"/>
      <c r="P230" s="314"/>
      <c r="Q230" s="314"/>
      <c r="R230" s="194"/>
      <c r="T230" s="196"/>
      <c r="U230" s="192"/>
      <c r="V230" s="192"/>
      <c r="W230" s="197">
        <f>SUM(W231:W252)</f>
        <v>0</v>
      </c>
      <c r="X230" s="192"/>
      <c r="Y230" s="197">
        <f>SUM(Y231:Y252)</f>
        <v>0.12043920600000001</v>
      </c>
      <c r="Z230" s="192"/>
      <c r="AA230" s="198">
        <f>SUM(AA231:AA252)</f>
        <v>0</v>
      </c>
      <c r="AR230" s="199" t="s">
        <v>83</v>
      </c>
      <c r="AT230" s="200" t="s">
        <v>74</v>
      </c>
      <c r="AU230" s="200" t="s">
        <v>83</v>
      </c>
      <c r="AY230" s="199" t="s">
        <v>160</v>
      </c>
      <c r="BK230" s="201">
        <f>SUM(BK231:BK252)</f>
        <v>0</v>
      </c>
    </row>
    <row r="231" spans="2:65" s="126" customFormat="1" ht="20.5" customHeight="1">
      <c r="B231" s="127"/>
      <c r="C231" s="383" t="s">
        <v>280</v>
      </c>
      <c r="D231" s="383" t="s">
        <v>161</v>
      </c>
      <c r="E231" s="384" t="s">
        <v>2000</v>
      </c>
      <c r="F231" s="385" t="s">
        <v>2001</v>
      </c>
      <c r="G231" s="385"/>
      <c r="H231" s="385"/>
      <c r="I231" s="385"/>
      <c r="J231" s="386" t="s">
        <v>363</v>
      </c>
      <c r="K231" s="387">
        <v>18</v>
      </c>
      <c r="L231" s="317">
        <v>0</v>
      </c>
      <c r="M231" s="317"/>
      <c r="N231" s="318">
        <f>ROUND(L231*K231,2)</f>
        <v>0</v>
      </c>
      <c r="O231" s="318"/>
      <c r="P231" s="318"/>
      <c r="Q231" s="318"/>
      <c r="R231" s="130"/>
      <c r="T231" s="207" t="s">
        <v>5</v>
      </c>
      <c r="U231" s="208" t="s">
        <v>40</v>
      </c>
      <c r="V231" s="128"/>
      <c r="W231" s="209">
        <f>V231*K231</f>
        <v>0</v>
      </c>
      <c r="X231" s="209">
        <v>0.00031164</v>
      </c>
      <c r="Y231" s="209">
        <f>X231*K231</f>
        <v>0.005609520000000001</v>
      </c>
      <c r="Z231" s="209">
        <v>0</v>
      </c>
      <c r="AA231" s="210">
        <f>Z231*K231</f>
        <v>0</v>
      </c>
      <c r="AR231" s="117" t="s">
        <v>165</v>
      </c>
      <c r="AT231" s="117" t="s">
        <v>161</v>
      </c>
      <c r="AU231" s="117" t="s">
        <v>114</v>
      </c>
      <c r="AY231" s="117" t="s">
        <v>160</v>
      </c>
      <c r="BE231" s="174">
        <f>IF(U231="základní",N231,0)</f>
        <v>0</v>
      </c>
      <c r="BF231" s="174">
        <f>IF(U231="snížená",N231,0)</f>
        <v>0</v>
      </c>
      <c r="BG231" s="174">
        <f>IF(U231="zákl. přenesená",N231,0)</f>
        <v>0</v>
      </c>
      <c r="BH231" s="174">
        <f>IF(U231="sníž. přenesená",N231,0)</f>
        <v>0</v>
      </c>
      <c r="BI231" s="174">
        <f>IF(U231="nulová",N231,0)</f>
        <v>0</v>
      </c>
      <c r="BJ231" s="117" t="s">
        <v>83</v>
      </c>
      <c r="BK231" s="174">
        <f>ROUND(L231*K231,2)</f>
        <v>0</v>
      </c>
      <c r="BL231" s="117" t="s">
        <v>165</v>
      </c>
      <c r="BM231" s="117" t="s">
        <v>2002</v>
      </c>
    </row>
    <row r="232" spans="2:51" s="216" customFormat="1" ht="20.5" customHeight="1">
      <c r="B232" s="211"/>
      <c r="C232" s="388"/>
      <c r="D232" s="388"/>
      <c r="E232" s="389" t="s">
        <v>5</v>
      </c>
      <c r="F232" s="390" t="s">
        <v>2003</v>
      </c>
      <c r="G232" s="391"/>
      <c r="H232" s="391"/>
      <c r="I232" s="391"/>
      <c r="J232" s="388"/>
      <c r="K232" s="392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395"/>
      <c r="D233" s="395"/>
      <c r="E233" s="396" t="s">
        <v>5</v>
      </c>
      <c r="F233" s="397" t="s">
        <v>2004</v>
      </c>
      <c r="G233" s="398"/>
      <c r="H233" s="398"/>
      <c r="I233" s="398"/>
      <c r="J233" s="395"/>
      <c r="K233" s="399">
        <v>18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83</v>
      </c>
      <c r="AY233" s="228" t="s">
        <v>160</v>
      </c>
    </row>
    <row r="234" spans="2:65" s="126" customFormat="1" ht="28.95" customHeight="1">
      <c r="B234" s="127"/>
      <c r="C234" s="383" t="s">
        <v>10</v>
      </c>
      <c r="D234" s="383" t="s">
        <v>161</v>
      </c>
      <c r="E234" s="384" t="s">
        <v>1721</v>
      </c>
      <c r="F234" s="385" t="s">
        <v>1722</v>
      </c>
      <c r="G234" s="385"/>
      <c r="H234" s="385"/>
      <c r="I234" s="385"/>
      <c r="J234" s="386" t="s">
        <v>178</v>
      </c>
      <c r="K234" s="387">
        <v>350.1</v>
      </c>
      <c r="L234" s="317">
        <v>0</v>
      </c>
      <c r="M234" s="317"/>
      <c r="N234" s="318">
        <f>ROUND(L234*K234,2)</f>
        <v>0</v>
      </c>
      <c r="O234" s="318"/>
      <c r="P234" s="318"/>
      <c r="Q234" s="318"/>
      <c r="R234" s="130"/>
      <c r="T234" s="207" t="s">
        <v>5</v>
      </c>
      <c r="U234" s="208" t="s">
        <v>40</v>
      </c>
      <c r="V234" s="128"/>
      <c r="W234" s="209">
        <f>V234*K234</f>
        <v>0</v>
      </c>
      <c r="X234" s="209">
        <v>0.00019236</v>
      </c>
      <c r="Y234" s="209">
        <f>X234*K234</f>
        <v>0.067345236</v>
      </c>
      <c r="Z234" s="209">
        <v>0</v>
      </c>
      <c r="AA234" s="210">
        <f>Z234*K234</f>
        <v>0</v>
      </c>
      <c r="AR234" s="117" t="s">
        <v>165</v>
      </c>
      <c r="AT234" s="117" t="s">
        <v>161</v>
      </c>
      <c r="AU234" s="117" t="s">
        <v>114</v>
      </c>
      <c r="AY234" s="117" t="s">
        <v>160</v>
      </c>
      <c r="BE234" s="174">
        <f>IF(U234="základní",N234,0)</f>
        <v>0</v>
      </c>
      <c r="BF234" s="174">
        <f>IF(U234="snížená",N234,0)</f>
        <v>0</v>
      </c>
      <c r="BG234" s="174">
        <f>IF(U234="zákl. přenesená",N234,0)</f>
        <v>0</v>
      </c>
      <c r="BH234" s="174">
        <f>IF(U234="sníž. přenesená",N234,0)</f>
        <v>0</v>
      </c>
      <c r="BI234" s="174">
        <f>IF(U234="nulová",N234,0)</f>
        <v>0</v>
      </c>
      <c r="BJ234" s="117" t="s">
        <v>83</v>
      </c>
      <c r="BK234" s="174">
        <f>ROUND(L234*K234,2)</f>
        <v>0</v>
      </c>
      <c r="BL234" s="117" t="s">
        <v>165</v>
      </c>
      <c r="BM234" s="117" t="s">
        <v>2005</v>
      </c>
    </row>
    <row r="235" spans="2:51" s="216" customFormat="1" ht="20.5" customHeight="1">
      <c r="B235" s="211"/>
      <c r="C235" s="388"/>
      <c r="D235" s="388"/>
      <c r="E235" s="389" t="s">
        <v>5</v>
      </c>
      <c r="F235" s="390" t="s">
        <v>1991</v>
      </c>
      <c r="G235" s="391"/>
      <c r="H235" s="391"/>
      <c r="I235" s="391"/>
      <c r="J235" s="388"/>
      <c r="K235" s="392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25" customFormat="1" ht="20.5" customHeight="1">
      <c r="B236" s="220"/>
      <c r="C236" s="395"/>
      <c r="D236" s="395"/>
      <c r="E236" s="396" t="s">
        <v>5</v>
      </c>
      <c r="F236" s="397" t="s">
        <v>2006</v>
      </c>
      <c r="G236" s="398"/>
      <c r="H236" s="398"/>
      <c r="I236" s="398"/>
      <c r="J236" s="395"/>
      <c r="K236" s="399">
        <v>246.1</v>
      </c>
      <c r="L236" s="221"/>
      <c r="M236" s="221"/>
      <c r="N236" s="221"/>
      <c r="O236" s="221"/>
      <c r="P236" s="221"/>
      <c r="Q236" s="221"/>
      <c r="R236" s="224"/>
      <c r="T236" s="226"/>
      <c r="U236" s="221"/>
      <c r="V236" s="221"/>
      <c r="W236" s="221"/>
      <c r="X236" s="221"/>
      <c r="Y236" s="221"/>
      <c r="Z236" s="221"/>
      <c r="AA236" s="227"/>
      <c r="AT236" s="228" t="s">
        <v>168</v>
      </c>
      <c r="AU236" s="228" t="s">
        <v>114</v>
      </c>
      <c r="AV236" s="225" t="s">
        <v>114</v>
      </c>
      <c r="AW236" s="225" t="s">
        <v>33</v>
      </c>
      <c r="AX236" s="225" t="s">
        <v>75</v>
      </c>
      <c r="AY236" s="228" t="s">
        <v>160</v>
      </c>
    </row>
    <row r="237" spans="2:51" s="225" customFormat="1" ht="20.5" customHeight="1">
      <c r="B237" s="220"/>
      <c r="C237" s="395"/>
      <c r="D237" s="395"/>
      <c r="E237" s="396" t="s">
        <v>5</v>
      </c>
      <c r="F237" s="397" t="s">
        <v>2007</v>
      </c>
      <c r="G237" s="398"/>
      <c r="H237" s="398"/>
      <c r="I237" s="398"/>
      <c r="J237" s="395"/>
      <c r="K237" s="399">
        <v>104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34" customFormat="1" ht="20.5" customHeight="1">
      <c r="B238" s="229"/>
      <c r="C238" s="400"/>
      <c r="D238" s="400"/>
      <c r="E238" s="401" t="s">
        <v>5</v>
      </c>
      <c r="F238" s="402" t="s">
        <v>170</v>
      </c>
      <c r="G238" s="403"/>
      <c r="H238" s="403"/>
      <c r="I238" s="403"/>
      <c r="J238" s="400"/>
      <c r="K238" s="404">
        <v>350.1</v>
      </c>
      <c r="L238" s="230"/>
      <c r="M238" s="230"/>
      <c r="N238" s="230"/>
      <c r="O238" s="230"/>
      <c r="P238" s="230"/>
      <c r="Q238" s="230"/>
      <c r="R238" s="233"/>
      <c r="T238" s="235"/>
      <c r="U238" s="230"/>
      <c r="V238" s="230"/>
      <c r="W238" s="230"/>
      <c r="X238" s="230"/>
      <c r="Y238" s="230"/>
      <c r="Z238" s="230"/>
      <c r="AA238" s="236"/>
      <c r="AT238" s="237" t="s">
        <v>168</v>
      </c>
      <c r="AU238" s="237" t="s">
        <v>114</v>
      </c>
      <c r="AV238" s="234" t="s">
        <v>165</v>
      </c>
      <c r="AW238" s="234" t="s">
        <v>33</v>
      </c>
      <c r="AX238" s="234" t="s">
        <v>83</v>
      </c>
      <c r="AY238" s="237" t="s">
        <v>160</v>
      </c>
    </row>
    <row r="239" spans="2:65" s="126" customFormat="1" ht="28.95" customHeight="1">
      <c r="B239" s="127"/>
      <c r="C239" s="383" t="s">
        <v>289</v>
      </c>
      <c r="D239" s="383" t="s">
        <v>161</v>
      </c>
      <c r="E239" s="384" t="s">
        <v>1724</v>
      </c>
      <c r="F239" s="385" t="s">
        <v>1725</v>
      </c>
      <c r="G239" s="385"/>
      <c r="H239" s="385"/>
      <c r="I239" s="385"/>
      <c r="J239" s="386" t="s">
        <v>178</v>
      </c>
      <c r="K239" s="387">
        <v>350.1</v>
      </c>
      <c r="L239" s="317">
        <v>0</v>
      </c>
      <c r="M239" s="317"/>
      <c r="N239" s="318">
        <f>ROUND(L239*K239,2)</f>
        <v>0</v>
      </c>
      <c r="O239" s="318"/>
      <c r="P239" s="318"/>
      <c r="Q239" s="318"/>
      <c r="R239" s="130"/>
      <c r="T239" s="207" t="s">
        <v>5</v>
      </c>
      <c r="U239" s="208" t="s">
        <v>40</v>
      </c>
      <c r="V239" s="128"/>
      <c r="W239" s="209">
        <f>V239*K239</f>
        <v>0</v>
      </c>
      <c r="X239" s="209">
        <v>9.45E-05</v>
      </c>
      <c r="Y239" s="209">
        <f>X239*K239</f>
        <v>0.03308445</v>
      </c>
      <c r="Z239" s="209">
        <v>0</v>
      </c>
      <c r="AA239" s="210">
        <f>Z239*K239</f>
        <v>0</v>
      </c>
      <c r="AR239" s="117" t="s">
        <v>165</v>
      </c>
      <c r="AT239" s="117" t="s">
        <v>161</v>
      </c>
      <c r="AU239" s="117" t="s">
        <v>114</v>
      </c>
      <c r="AY239" s="117" t="s">
        <v>160</v>
      </c>
      <c r="BE239" s="174">
        <f>IF(U239="základní",N239,0)</f>
        <v>0</v>
      </c>
      <c r="BF239" s="174">
        <f>IF(U239="snížená",N239,0)</f>
        <v>0</v>
      </c>
      <c r="BG239" s="174">
        <f>IF(U239="zákl. přenesená",N239,0)</f>
        <v>0</v>
      </c>
      <c r="BH239" s="174">
        <f>IF(U239="sníž. přenesená",N239,0)</f>
        <v>0</v>
      </c>
      <c r="BI239" s="174">
        <f>IF(U239="nulová",N239,0)</f>
        <v>0</v>
      </c>
      <c r="BJ239" s="117" t="s">
        <v>83</v>
      </c>
      <c r="BK239" s="174">
        <f>ROUND(L239*K239,2)</f>
        <v>0</v>
      </c>
      <c r="BL239" s="117" t="s">
        <v>165</v>
      </c>
      <c r="BM239" s="117" t="s">
        <v>2008</v>
      </c>
    </row>
    <row r="240" spans="2:51" s="216" customFormat="1" ht="20.5" customHeight="1">
      <c r="B240" s="211"/>
      <c r="C240" s="388"/>
      <c r="D240" s="388"/>
      <c r="E240" s="389" t="s">
        <v>5</v>
      </c>
      <c r="F240" s="390" t="s">
        <v>1991</v>
      </c>
      <c r="G240" s="391"/>
      <c r="H240" s="391"/>
      <c r="I240" s="391"/>
      <c r="J240" s="388"/>
      <c r="K240" s="392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395"/>
      <c r="D241" s="395"/>
      <c r="E241" s="396" t="s">
        <v>5</v>
      </c>
      <c r="F241" s="397" t="s">
        <v>2006</v>
      </c>
      <c r="G241" s="398"/>
      <c r="H241" s="398"/>
      <c r="I241" s="398"/>
      <c r="J241" s="395"/>
      <c r="K241" s="399">
        <v>246.1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25" customFormat="1" ht="20.5" customHeight="1">
      <c r="B242" s="220"/>
      <c r="C242" s="395"/>
      <c r="D242" s="395"/>
      <c r="E242" s="396" t="s">
        <v>5</v>
      </c>
      <c r="F242" s="397" t="s">
        <v>2007</v>
      </c>
      <c r="G242" s="398"/>
      <c r="H242" s="398"/>
      <c r="I242" s="398"/>
      <c r="J242" s="395"/>
      <c r="K242" s="399">
        <v>104</v>
      </c>
      <c r="L242" s="221"/>
      <c r="M242" s="221"/>
      <c r="N242" s="221"/>
      <c r="O242" s="221"/>
      <c r="P242" s="221"/>
      <c r="Q242" s="221"/>
      <c r="R242" s="224"/>
      <c r="T242" s="226"/>
      <c r="U242" s="221"/>
      <c r="V242" s="221"/>
      <c r="W242" s="221"/>
      <c r="X242" s="221"/>
      <c r="Y242" s="221"/>
      <c r="Z242" s="221"/>
      <c r="AA242" s="227"/>
      <c r="AT242" s="228" t="s">
        <v>168</v>
      </c>
      <c r="AU242" s="228" t="s">
        <v>114</v>
      </c>
      <c r="AV242" s="225" t="s">
        <v>114</v>
      </c>
      <c r="AW242" s="225" t="s">
        <v>33</v>
      </c>
      <c r="AX242" s="225" t="s">
        <v>75</v>
      </c>
      <c r="AY242" s="228" t="s">
        <v>160</v>
      </c>
    </row>
    <row r="243" spans="2:51" s="234" customFormat="1" ht="20.5" customHeight="1">
      <c r="B243" s="229"/>
      <c r="C243" s="400"/>
      <c r="D243" s="400"/>
      <c r="E243" s="401" t="s">
        <v>5</v>
      </c>
      <c r="F243" s="402" t="s">
        <v>170</v>
      </c>
      <c r="G243" s="403"/>
      <c r="H243" s="403"/>
      <c r="I243" s="403"/>
      <c r="J243" s="400"/>
      <c r="K243" s="404">
        <v>350.1</v>
      </c>
      <c r="L243" s="230"/>
      <c r="M243" s="230"/>
      <c r="N243" s="230"/>
      <c r="O243" s="230"/>
      <c r="P243" s="230"/>
      <c r="Q243" s="230"/>
      <c r="R243" s="233"/>
      <c r="T243" s="235"/>
      <c r="U243" s="230"/>
      <c r="V243" s="230"/>
      <c r="W243" s="230"/>
      <c r="X243" s="230"/>
      <c r="Y243" s="230"/>
      <c r="Z243" s="230"/>
      <c r="AA243" s="236"/>
      <c r="AT243" s="237" t="s">
        <v>168</v>
      </c>
      <c r="AU243" s="237" t="s">
        <v>114</v>
      </c>
      <c r="AV243" s="234" t="s">
        <v>165</v>
      </c>
      <c r="AW243" s="234" t="s">
        <v>33</v>
      </c>
      <c r="AX243" s="234" t="s">
        <v>83</v>
      </c>
      <c r="AY243" s="237" t="s">
        <v>160</v>
      </c>
    </row>
    <row r="244" spans="2:65" s="126" customFormat="1" ht="28.95" customHeight="1">
      <c r="B244" s="127"/>
      <c r="C244" s="383" t="s">
        <v>300</v>
      </c>
      <c r="D244" s="383" t="s">
        <v>161</v>
      </c>
      <c r="E244" s="384" t="s">
        <v>2009</v>
      </c>
      <c r="F244" s="385" t="s">
        <v>2010</v>
      </c>
      <c r="G244" s="385"/>
      <c r="H244" s="385"/>
      <c r="I244" s="385"/>
      <c r="J244" s="386" t="s">
        <v>363</v>
      </c>
      <c r="K244" s="387">
        <v>50</v>
      </c>
      <c r="L244" s="317">
        <v>0</v>
      </c>
      <c r="M244" s="317"/>
      <c r="N244" s="318">
        <f>ROUND(L244*K244,2)</f>
        <v>0</v>
      </c>
      <c r="O244" s="318"/>
      <c r="P244" s="318"/>
      <c r="Q244" s="318"/>
      <c r="R244" s="130"/>
      <c r="T244" s="207" t="s">
        <v>5</v>
      </c>
      <c r="U244" s="208" t="s">
        <v>40</v>
      </c>
      <c r="V244" s="128"/>
      <c r="W244" s="209">
        <f>V244*K244</f>
        <v>0</v>
      </c>
      <c r="X244" s="209">
        <v>8.4E-05</v>
      </c>
      <c r="Y244" s="209">
        <f>X244*K244</f>
        <v>0.0042</v>
      </c>
      <c r="Z244" s="209">
        <v>0</v>
      </c>
      <c r="AA244" s="210">
        <f>Z244*K244</f>
        <v>0</v>
      </c>
      <c r="AR244" s="117" t="s">
        <v>165</v>
      </c>
      <c r="AT244" s="117" t="s">
        <v>161</v>
      </c>
      <c r="AU244" s="117" t="s">
        <v>114</v>
      </c>
      <c r="AY244" s="117" t="s">
        <v>160</v>
      </c>
      <c r="BE244" s="174">
        <f>IF(U244="základní",N244,0)</f>
        <v>0</v>
      </c>
      <c r="BF244" s="174">
        <f>IF(U244="snížená",N244,0)</f>
        <v>0</v>
      </c>
      <c r="BG244" s="174">
        <f>IF(U244="zákl. přenesená",N244,0)</f>
        <v>0</v>
      </c>
      <c r="BH244" s="174">
        <f>IF(U244="sníž. přenesená",N244,0)</f>
        <v>0</v>
      </c>
      <c r="BI244" s="174">
        <f>IF(U244="nulová",N244,0)</f>
        <v>0</v>
      </c>
      <c r="BJ244" s="117" t="s">
        <v>83</v>
      </c>
      <c r="BK244" s="174">
        <f>ROUND(L244*K244,2)</f>
        <v>0</v>
      </c>
      <c r="BL244" s="117" t="s">
        <v>165</v>
      </c>
      <c r="BM244" s="117" t="s">
        <v>2011</v>
      </c>
    </row>
    <row r="245" spans="2:51" s="216" customFormat="1" ht="20.5" customHeight="1">
      <c r="B245" s="211"/>
      <c r="C245" s="388"/>
      <c r="D245" s="388"/>
      <c r="E245" s="389" t="s">
        <v>5</v>
      </c>
      <c r="F245" s="390" t="s">
        <v>2003</v>
      </c>
      <c r="G245" s="391"/>
      <c r="H245" s="391"/>
      <c r="I245" s="391"/>
      <c r="J245" s="388"/>
      <c r="K245" s="392" t="s">
        <v>5</v>
      </c>
      <c r="L245" s="212"/>
      <c r="M245" s="212"/>
      <c r="N245" s="212"/>
      <c r="O245" s="212"/>
      <c r="P245" s="212"/>
      <c r="Q245" s="212"/>
      <c r="R245" s="215"/>
      <c r="T245" s="217"/>
      <c r="U245" s="212"/>
      <c r="V245" s="212"/>
      <c r="W245" s="212"/>
      <c r="X245" s="212"/>
      <c r="Y245" s="212"/>
      <c r="Z245" s="212"/>
      <c r="AA245" s="218"/>
      <c r="AT245" s="219" t="s">
        <v>168</v>
      </c>
      <c r="AU245" s="219" t="s">
        <v>114</v>
      </c>
      <c r="AV245" s="216" t="s">
        <v>83</v>
      </c>
      <c r="AW245" s="216" t="s">
        <v>33</v>
      </c>
      <c r="AX245" s="216" t="s">
        <v>75</v>
      </c>
      <c r="AY245" s="219" t="s">
        <v>160</v>
      </c>
    </row>
    <row r="246" spans="2:51" s="225" customFormat="1" ht="20.5" customHeight="1">
      <c r="B246" s="220"/>
      <c r="C246" s="395"/>
      <c r="D246" s="395"/>
      <c r="E246" s="396" t="s">
        <v>5</v>
      </c>
      <c r="F246" s="397" t="s">
        <v>2012</v>
      </c>
      <c r="G246" s="398"/>
      <c r="H246" s="398"/>
      <c r="I246" s="398"/>
      <c r="J246" s="395"/>
      <c r="K246" s="399">
        <v>50</v>
      </c>
      <c r="L246" s="221"/>
      <c r="M246" s="221"/>
      <c r="N246" s="221"/>
      <c r="O246" s="221"/>
      <c r="P246" s="221"/>
      <c r="Q246" s="221"/>
      <c r="R246" s="224"/>
      <c r="T246" s="226"/>
      <c r="U246" s="221"/>
      <c r="V246" s="221"/>
      <c r="W246" s="221"/>
      <c r="X246" s="221"/>
      <c r="Y246" s="221"/>
      <c r="Z246" s="221"/>
      <c r="AA246" s="227"/>
      <c r="AT246" s="228" t="s">
        <v>168</v>
      </c>
      <c r="AU246" s="228" t="s">
        <v>114</v>
      </c>
      <c r="AV246" s="225" t="s">
        <v>114</v>
      </c>
      <c r="AW246" s="225" t="s">
        <v>33</v>
      </c>
      <c r="AX246" s="225" t="s">
        <v>83</v>
      </c>
      <c r="AY246" s="228" t="s">
        <v>160</v>
      </c>
    </row>
    <row r="247" spans="2:65" s="126" customFormat="1" ht="28.95" customHeight="1">
      <c r="B247" s="127"/>
      <c r="C247" s="383" t="s">
        <v>306</v>
      </c>
      <c r="D247" s="383" t="s">
        <v>161</v>
      </c>
      <c r="E247" s="384" t="s">
        <v>2013</v>
      </c>
      <c r="F247" s="385" t="s">
        <v>2014</v>
      </c>
      <c r="G247" s="385"/>
      <c r="H247" s="385"/>
      <c r="I247" s="385"/>
      <c r="J247" s="386" t="s">
        <v>363</v>
      </c>
      <c r="K247" s="387">
        <v>30</v>
      </c>
      <c r="L247" s="317">
        <v>0</v>
      </c>
      <c r="M247" s="317"/>
      <c r="N247" s="318">
        <f>ROUND(L247*K247,2)</f>
        <v>0</v>
      </c>
      <c r="O247" s="318"/>
      <c r="P247" s="318"/>
      <c r="Q247" s="318"/>
      <c r="R247" s="130"/>
      <c r="T247" s="207" t="s">
        <v>5</v>
      </c>
      <c r="U247" s="208" t="s">
        <v>40</v>
      </c>
      <c r="V247" s="128"/>
      <c r="W247" s="209">
        <f>V247*K247</f>
        <v>0</v>
      </c>
      <c r="X247" s="209">
        <v>0.00018</v>
      </c>
      <c r="Y247" s="209">
        <f>X247*K247</f>
        <v>0.0054</v>
      </c>
      <c r="Z247" s="209">
        <v>0</v>
      </c>
      <c r="AA247" s="210">
        <f>Z247*K247</f>
        <v>0</v>
      </c>
      <c r="AR247" s="117" t="s">
        <v>165</v>
      </c>
      <c r="AT247" s="117" t="s">
        <v>161</v>
      </c>
      <c r="AU247" s="117" t="s">
        <v>114</v>
      </c>
      <c r="AY247" s="117" t="s">
        <v>160</v>
      </c>
      <c r="BE247" s="174">
        <f>IF(U247="základní",N247,0)</f>
        <v>0</v>
      </c>
      <c r="BF247" s="174">
        <f>IF(U247="snížená",N247,0)</f>
        <v>0</v>
      </c>
      <c r="BG247" s="174">
        <f>IF(U247="zákl. přenesená",N247,0)</f>
        <v>0</v>
      </c>
      <c r="BH247" s="174">
        <f>IF(U247="sníž. přenesená",N247,0)</f>
        <v>0</v>
      </c>
      <c r="BI247" s="174">
        <f>IF(U247="nulová",N247,0)</f>
        <v>0</v>
      </c>
      <c r="BJ247" s="117" t="s">
        <v>83</v>
      </c>
      <c r="BK247" s="174">
        <f>ROUND(L247*K247,2)</f>
        <v>0</v>
      </c>
      <c r="BL247" s="117" t="s">
        <v>165</v>
      </c>
      <c r="BM247" s="117" t="s">
        <v>2015</v>
      </c>
    </row>
    <row r="248" spans="2:51" s="216" customFormat="1" ht="20.5" customHeight="1">
      <c r="B248" s="211"/>
      <c r="C248" s="388"/>
      <c r="D248" s="388"/>
      <c r="E248" s="389" t="s">
        <v>5</v>
      </c>
      <c r="F248" s="390" t="s">
        <v>2003</v>
      </c>
      <c r="G248" s="391"/>
      <c r="H248" s="391"/>
      <c r="I248" s="391"/>
      <c r="J248" s="388"/>
      <c r="K248" s="392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395"/>
      <c r="D249" s="395"/>
      <c r="E249" s="396" t="s">
        <v>5</v>
      </c>
      <c r="F249" s="397" t="s">
        <v>2016</v>
      </c>
      <c r="G249" s="398"/>
      <c r="H249" s="398"/>
      <c r="I249" s="398"/>
      <c r="J249" s="395"/>
      <c r="K249" s="399">
        <v>30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83</v>
      </c>
      <c r="AY249" s="228" t="s">
        <v>160</v>
      </c>
    </row>
    <row r="250" spans="2:65" s="126" customFormat="1" ht="28.95" customHeight="1">
      <c r="B250" s="127"/>
      <c r="C250" s="383" t="s">
        <v>310</v>
      </c>
      <c r="D250" s="383" t="s">
        <v>161</v>
      </c>
      <c r="E250" s="384" t="s">
        <v>2017</v>
      </c>
      <c r="F250" s="385" t="s">
        <v>2018</v>
      </c>
      <c r="G250" s="385"/>
      <c r="H250" s="385"/>
      <c r="I250" s="385"/>
      <c r="J250" s="386" t="s">
        <v>363</v>
      </c>
      <c r="K250" s="387">
        <v>20</v>
      </c>
      <c r="L250" s="317">
        <v>0</v>
      </c>
      <c r="M250" s="317"/>
      <c r="N250" s="318">
        <f>ROUND(L250*K250,2)</f>
        <v>0</v>
      </c>
      <c r="O250" s="318"/>
      <c r="P250" s="318"/>
      <c r="Q250" s="318"/>
      <c r="R250" s="130"/>
      <c r="T250" s="207" t="s">
        <v>5</v>
      </c>
      <c r="U250" s="208" t="s">
        <v>40</v>
      </c>
      <c r="V250" s="128"/>
      <c r="W250" s="209">
        <f>V250*K250</f>
        <v>0</v>
      </c>
      <c r="X250" s="209">
        <v>0.00024</v>
      </c>
      <c r="Y250" s="209">
        <f>X250*K250</f>
        <v>0.0048000000000000004</v>
      </c>
      <c r="Z250" s="209">
        <v>0</v>
      </c>
      <c r="AA250" s="210">
        <f>Z250*K250</f>
        <v>0</v>
      </c>
      <c r="AR250" s="117" t="s">
        <v>165</v>
      </c>
      <c r="AT250" s="117" t="s">
        <v>161</v>
      </c>
      <c r="AU250" s="117" t="s">
        <v>114</v>
      </c>
      <c r="AY250" s="117" t="s">
        <v>160</v>
      </c>
      <c r="BE250" s="174">
        <f>IF(U250="základní",N250,0)</f>
        <v>0</v>
      </c>
      <c r="BF250" s="174">
        <f>IF(U250="snížená",N250,0)</f>
        <v>0</v>
      </c>
      <c r="BG250" s="174">
        <f>IF(U250="zákl. přenesená",N250,0)</f>
        <v>0</v>
      </c>
      <c r="BH250" s="174">
        <f>IF(U250="sníž. přenesená",N250,0)</f>
        <v>0</v>
      </c>
      <c r="BI250" s="174">
        <f>IF(U250="nulová",N250,0)</f>
        <v>0</v>
      </c>
      <c r="BJ250" s="117" t="s">
        <v>83</v>
      </c>
      <c r="BK250" s="174">
        <f>ROUND(L250*K250,2)</f>
        <v>0</v>
      </c>
      <c r="BL250" s="117" t="s">
        <v>165</v>
      </c>
      <c r="BM250" s="117" t="s">
        <v>2019</v>
      </c>
    </row>
    <row r="251" spans="2:51" s="216" customFormat="1" ht="20.5" customHeight="1">
      <c r="B251" s="211"/>
      <c r="C251" s="388"/>
      <c r="D251" s="388"/>
      <c r="E251" s="389" t="s">
        <v>5</v>
      </c>
      <c r="F251" s="390" t="s">
        <v>2003</v>
      </c>
      <c r="G251" s="391"/>
      <c r="H251" s="391"/>
      <c r="I251" s="391"/>
      <c r="J251" s="388"/>
      <c r="K251" s="392" t="s">
        <v>5</v>
      </c>
      <c r="L251" s="212"/>
      <c r="M251" s="212"/>
      <c r="N251" s="212"/>
      <c r="O251" s="212"/>
      <c r="P251" s="212"/>
      <c r="Q251" s="212"/>
      <c r="R251" s="215"/>
      <c r="T251" s="217"/>
      <c r="U251" s="212"/>
      <c r="V251" s="212"/>
      <c r="W251" s="212"/>
      <c r="X251" s="212"/>
      <c r="Y251" s="212"/>
      <c r="Z251" s="212"/>
      <c r="AA251" s="218"/>
      <c r="AT251" s="219" t="s">
        <v>168</v>
      </c>
      <c r="AU251" s="219" t="s">
        <v>114</v>
      </c>
      <c r="AV251" s="216" t="s">
        <v>83</v>
      </c>
      <c r="AW251" s="216" t="s">
        <v>33</v>
      </c>
      <c r="AX251" s="216" t="s">
        <v>75</v>
      </c>
      <c r="AY251" s="219" t="s">
        <v>160</v>
      </c>
    </row>
    <row r="252" spans="2:51" s="225" customFormat="1" ht="20.5" customHeight="1">
      <c r="B252" s="220"/>
      <c r="C252" s="395"/>
      <c r="D252" s="395"/>
      <c r="E252" s="396" t="s">
        <v>5</v>
      </c>
      <c r="F252" s="397" t="s">
        <v>2020</v>
      </c>
      <c r="G252" s="398"/>
      <c r="H252" s="398"/>
      <c r="I252" s="398"/>
      <c r="J252" s="395"/>
      <c r="K252" s="399">
        <v>20</v>
      </c>
      <c r="L252" s="221"/>
      <c r="M252" s="221"/>
      <c r="N252" s="221"/>
      <c r="O252" s="221"/>
      <c r="P252" s="221"/>
      <c r="Q252" s="221"/>
      <c r="R252" s="224"/>
      <c r="T252" s="226"/>
      <c r="U252" s="221"/>
      <c r="V252" s="221"/>
      <c r="W252" s="221"/>
      <c r="X252" s="221"/>
      <c r="Y252" s="221"/>
      <c r="Z252" s="221"/>
      <c r="AA252" s="227"/>
      <c r="AT252" s="228" t="s">
        <v>168</v>
      </c>
      <c r="AU252" s="228" t="s">
        <v>114</v>
      </c>
      <c r="AV252" s="225" t="s">
        <v>114</v>
      </c>
      <c r="AW252" s="225" t="s">
        <v>33</v>
      </c>
      <c r="AX252" s="225" t="s">
        <v>83</v>
      </c>
      <c r="AY252" s="228" t="s">
        <v>160</v>
      </c>
    </row>
    <row r="253" spans="2:63" s="195" customFormat="1" ht="29.85" customHeight="1">
      <c r="B253" s="191"/>
      <c r="C253" s="417"/>
      <c r="D253" s="418" t="s">
        <v>1900</v>
      </c>
      <c r="E253" s="418"/>
      <c r="F253" s="418"/>
      <c r="G253" s="418"/>
      <c r="H253" s="418"/>
      <c r="I253" s="418"/>
      <c r="J253" s="418"/>
      <c r="K253" s="418"/>
      <c r="L253" s="202"/>
      <c r="M253" s="202"/>
      <c r="N253" s="313">
        <f>BK253</f>
        <v>0</v>
      </c>
      <c r="O253" s="314"/>
      <c r="P253" s="314"/>
      <c r="Q253" s="314"/>
      <c r="R253" s="194"/>
      <c r="T253" s="196"/>
      <c r="U253" s="192"/>
      <c r="V253" s="192"/>
      <c r="W253" s="197">
        <f>SUM(W254:W257)</f>
        <v>0</v>
      </c>
      <c r="X253" s="192"/>
      <c r="Y253" s="197">
        <f>SUM(Y254:Y257)</f>
        <v>0</v>
      </c>
      <c r="Z253" s="192"/>
      <c r="AA253" s="198">
        <f>SUM(AA254:AA257)</f>
        <v>0</v>
      </c>
      <c r="AR253" s="199" t="s">
        <v>83</v>
      </c>
      <c r="AT253" s="200" t="s">
        <v>74</v>
      </c>
      <c r="AU253" s="200" t="s">
        <v>83</v>
      </c>
      <c r="AY253" s="199" t="s">
        <v>160</v>
      </c>
      <c r="BK253" s="201">
        <f>SUM(BK254:BK257)</f>
        <v>0</v>
      </c>
    </row>
    <row r="254" spans="2:65" s="126" customFormat="1" ht="40.15" customHeight="1">
      <c r="B254" s="127"/>
      <c r="C254" s="383" t="s">
        <v>317</v>
      </c>
      <c r="D254" s="383" t="s">
        <v>161</v>
      </c>
      <c r="E254" s="384" t="s">
        <v>515</v>
      </c>
      <c r="F254" s="385" t="s">
        <v>516</v>
      </c>
      <c r="G254" s="385"/>
      <c r="H254" s="385"/>
      <c r="I254" s="385"/>
      <c r="J254" s="386" t="s">
        <v>240</v>
      </c>
      <c r="K254" s="387">
        <v>184.162</v>
      </c>
      <c r="L254" s="317">
        <v>0</v>
      </c>
      <c r="M254" s="317"/>
      <c r="N254" s="318">
        <f>ROUND(L254*K254,2)</f>
        <v>0</v>
      </c>
      <c r="O254" s="318"/>
      <c r="P254" s="318"/>
      <c r="Q254" s="318"/>
      <c r="R254" s="130"/>
      <c r="T254" s="207" t="s">
        <v>5</v>
      </c>
      <c r="U254" s="208" t="s">
        <v>40</v>
      </c>
      <c r="V254" s="128"/>
      <c r="W254" s="209">
        <f>V254*K254</f>
        <v>0</v>
      </c>
      <c r="X254" s="209">
        <v>0</v>
      </c>
      <c r="Y254" s="209">
        <f>X254*K254</f>
        <v>0</v>
      </c>
      <c r="Z254" s="209">
        <v>0</v>
      </c>
      <c r="AA254" s="210">
        <f>Z254*K254</f>
        <v>0</v>
      </c>
      <c r="AR254" s="117" t="s">
        <v>165</v>
      </c>
      <c r="AT254" s="117" t="s">
        <v>161</v>
      </c>
      <c r="AU254" s="117" t="s">
        <v>114</v>
      </c>
      <c r="AY254" s="117" t="s">
        <v>160</v>
      </c>
      <c r="BE254" s="174">
        <f>IF(U254="základní",N254,0)</f>
        <v>0</v>
      </c>
      <c r="BF254" s="174">
        <f>IF(U254="snížená",N254,0)</f>
        <v>0</v>
      </c>
      <c r="BG254" s="174">
        <f>IF(U254="zákl. přenesená",N254,0)</f>
        <v>0</v>
      </c>
      <c r="BH254" s="174">
        <f>IF(U254="sníž. přenesená",N254,0)</f>
        <v>0</v>
      </c>
      <c r="BI254" s="174">
        <f>IF(U254="nulová",N254,0)</f>
        <v>0</v>
      </c>
      <c r="BJ254" s="117" t="s">
        <v>83</v>
      </c>
      <c r="BK254" s="174">
        <f>ROUND(L254*K254,2)</f>
        <v>0</v>
      </c>
      <c r="BL254" s="117" t="s">
        <v>165</v>
      </c>
      <c r="BM254" s="117" t="s">
        <v>2021</v>
      </c>
    </row>
    <row r="255" spans="2:51" s="225" customFormat="1" ht="20.5" customHeight="1">
      <c r="B255" s="220"/>
      <c r="C255" s="395"/>
      <c r="D255" s="395"/>
      <c r="E255" s="396" t="s">
        <v>5</v>
      </c>
      <c r="F255" s="410" t="s">
        <v>2022</v>
      </c>
      <c r="G255" s="411"/>
      <c r="H255" s="411"/>
      <c r="I255" s="411"/>
      <c r="J255" s="395"/>
      <c r="K255" s="399">
        <v>184.162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83</v>
      </c>
      <c r="AY255" s="228" t="s">
        <v>160</v>
      </c>
    </row>
    <row r="256" spans="2:65" s="126" customFormat="1" ht="28.95" customHeight="1">
      <c r="B256" s="127"/>
      <c r="C256" s="383" t="s">
        <v>323</v>
      </c>
      <c r="D256" s="383" t="s">
        <v>161</v>
      </c>
      <c r="E256" s="384" t="s">
        <v>1094</v>
      </c>
      <c r="F256" s="385" t="s">
        <v>1095</v>
      </c>
      <c r="G256" s="385"/>
      <c r="H256" s="385"/>
      <c r="I256" s="385"/>
      <c r="J256" s="386" t="s">
        <v>240</v>
      </c>
      <c r="K256" s="387">
        <v>51.008</v>
      </c>
      <c r="L256" s="317">
        <v>0</v>
      </c>
      <c r="M256" s="317"/>
      <c r="N256" s="318">
        <f>ROUND(L256*K256,2)</f>
        <v>0</v>
      </c>
      <c r="O256" s="318"/>
      <c r="P256" s="318"/>
      <c r="Q256" s="318"/>
      <c r="R256" s="130"/>
      <c r="T256" s="207" t="s">
        <v>5</v>
      </c>
      <c r="U256" s="208" t="s">
        <v>40</v>
      </c>
      <c r="V256" s="128"/>
      <c r="W256" s="209">
        <f>V256*K256</f>
        <v>0</v>
      </c>
      <c r="X256" s="209">
        <v>0</v>
      </c>
      <c r="Y256" s="209">
        <f>X256*K256</f>
        <v>0</v>
      </c>
      <c r="Z256" s="209">
        <v>0</v>
      </c>
      <c r="AA256" s="210">
        <f>Z256*K256</f>
        <v>0</v>
      </c>
      <c r="AR256" s="117" t="s">
        <v>165</v>
      </c>
      <c r="AT256" s="117" t="s">
        <v>161</v>
      </c>
      <c r="AU256" s="117" t="s">
        <v>114</v>
      </c>
      <c r="AY256" s="117" t="s">
        <v>160</v>
      </c>
      <c r="BE256" s="174">
        <f>IF(U256="základní",N256,0)</f>
        <v>0</v>
      </c>
      <c r="BF256" s="174">
        <f>IF(U256="snížená",N256,0)</f>
        <v>0</v>
      </c>
      <c r="BG256" s="174">
        <f>IF(U256="zákl. přenesená",N256,0)</f>
        <v>0</v>
      </c>
      <c r="BH256" s="174">
        <f>IF(U256="sníž. přenesená",N256,0)</f>
        <v>0</v>
      </c>
      <c r="BI256" s="174">
        <f>IF(U256="nulová",N256,0)</f>
        <v>0</v>
      </c>
      <c r="BJ256" s="117" t="s">
        <v>83</v>
      </c>
      <c r="BK256" s="174">
        <f>ROUND(L256*K256,2)</f>
        <v>0</v>
      </c>
      <c r="BL256" s="117" t="s">
        <v>165</v>
      </c>
      <c r="BM256" s="117" t="s">
        <v>2023</v>
      </c>
    </row>
    <row r="257" spans="2:51" s="225" customFormat="1" ht="20.5" customHeight="1">
      <c r="B257" s="220"/>
      <c r="C257" s="395"/>
      <c r="D257" s="395"/>
      <c r="E257" s="396" t="s">
        <v>5</v>
      </c>
      <c r="F257" s="410" t="s">
        <v>2024</v>
      </c>
      <c r="G257" s="411"/>
      <c r="H257" s="411"/>
      <c r="I257" s="411"/>
      <c r="J257" s="395"/>
      <c r="K257" s="399">
        <v>51.008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83</v>
      </c>
      <c r="AY257" s="228" t="s">
        <v>160</v>
      </c>
    </row>
    <row r="258" spans="2:63" s="195" customFormat="1" ht="37.4" customHeight="1">
      <c r="B258" s="191"/>
      <c r="C258" s="417"/>
      <c r="D258" s="419" t="s">
        <v>1901</v>
      </c>
      <c r="E258" s="419"/>
      <c r="F258" s="419"/>
      <c r="G258" s="419"/>
      <c r="H258" s="419"/>
      <c r="I258" s="419"/>
      <c r="J258" s="419"/>
      <c r="K258" s="419"/>
      <c r="L258" s="193"/>
      <c r="M258" s="193"/>
      <c r="N258" s="335">
        <f>BK258</f>
        <v>0</v>
      </c>
      <c r="O258" s="336"/>
      <c r="P258" s="336"/>
      <c r="Q258" s="336"/>
      <c r="R258" s="194"/>
      <c r="T258" s="196"/>
      <c r="U258" s="192"/>
      <c r="V258" s="192"/>
      <c r="W258" s="197">
        <f>W259</f>
        <v>0</v>
      </c>
      <c r="X258" s="192"/>
      <c r="Y258" s="197">
        <f>Y259</f>
        <v>0.7694082637499999</v>
      </c>
      <c r="Z258" s="192"/>
      <c r="AA258" s="198">
        <f>AA259</f>
        <v>0</v>
      </c>
      <c r="AR258" s="199" t="s">
        <v>175</v>
      </c>
      <c r="AT258" s="200" t="s">
        <v>74</v>
      </c>
      <c r="AU258" s="200" t="s">
        <v>75</v>
      </c>
      <c r="AY258" s="199" t="s">
        <v>160</v>
      </c>
      <c r="BK258" s="201">
        <f>BK259</f>
        <v>0</v>
      </c>
    </row>
    <row r="259" spans="2:63" s="195" customFormat="1" ht="19.85" customHeight="1">
      <c r="B259" s="191"/>
      <c r="C259" s="417"/>
      <c r="D259" s="418" t="s">
        <v>1902</v>
      </c>
      <c r="E259" s="418"/>
      <c r="F259" s="418"/>
      <c r="G259" s="418"/>
      <c r="H259" s="418"/>
      <c r="I259" s="418"/>
      <c r="J259" s="418"/>
      <c r="K259" s="418"/>
      <c r="L259" s="202"/>
      <c r="M259" s="202"/>
      <c r="N259" s="313">
        <f>BK259</f>
        <v>0</v>
      </c>
      <c r="O259" s="314"/>
      <c r="P259" s="314"/>
      <c r="Q259" s="314"/>
      <c r="R259" s="194"/>
      <c r="T259" s="196"/>
      <c r="U259" s="192"/>
      <c r="V259" s="192"/>
      <c r="W259" s="197">
        <f>SUM(W260:W340)</f>
        <v>0</v>
      </c>
      <c r="X259" s="192"/>
      <c r="Y259" s="197">
        <f>SUM(Y260:Y340)</f>
        <v>0.7694082637499999</v>
      </c>
      <c r="Z259" s="192"/>
      <c r="AA259" s="198">
        <f>SUM(AA260:AA340)</f>
        <v>0</v>
      </c>
      <c r="AR259" s="199" t="s">
        <v>175</v>
      </c>
      <c r="AT259" s="200" t="s">
        <v>74</v>
      </c>
      <c r="AU259" s="200" t="s">
        <v>83</v>
      </c>
      <c r="AY259" s="199" t="s">
        <v>160</v>
      </c>
      <c r="BK259" s="201">
        <f>SUM(BK260:BK340)</f>
        <v>0</v>
      </c>
    </row>
    <row r="260" spans="2:65" s="126" customFormat="1" ht="28.95" customHeight="1">
      <c r="B260" s="127"/>
      <c r="C260" s="383" t="s">
        <v>327</v>
      </c>
      <c r="D260" s="383" t="s">
        <v>161</v>
      </c>
      <c r="E260" s="384" t="s">
        <v>2025</v>
      </c>
      <c r="F260" s="385" t="s">
        <v>2026</v>
      </c>
      <c r="G260" s="385"/>
      <c r="H260" s="385"/>
      <c r="I260" s="385"/>
      <c r="J260" s="386" t="s">
        <v>178</v>
      </c>
      <c r="K260" s="387">
        <v>104</v>
      </c>
      <c r="L260" s="317">
        <v>0</v>
      </c>
      <c r="M260" s="317"/>
      <c r="N260" s="318">
        <f>ROUND(L260*K260,2)</f>
        <v>0</v>
      </c>
      <c r="O260" s="318"/>
      <c r="P260" s="318"/>
      <c r="Q260" s="318"/>
      <c r="R260" s="130"/>
      <c r="T260" s="207" t="s">
        <v>5</v>
      </c>
      <c r="U260" s="208" t="s">
        <v>40</v>
      </c>
      <c r="V260" s="128"/>
      <c r="W260" s="209">
        <f>V260*K260</f>
        <v>0</v>
      </c>
      <c r="X260" s="209">
        <v>3.04E-05</v>
      </c>
      <c r="Y260" s="209">
        <f>X260*K260</f>
        <v>0.0031616</v>
      </c>
      <c r="Z260" s="209">
        <v>0</v>
      </c>
      <c r="AA260" s="210">
        <f>Z260*K260</f>
        <v>0</v>
      </c>
      <c r="AR260" s="117" t="s">
        <v>510</v>
      </c>
      <c r="AT260" s="117" t="s">
        <v>161</v>
      </c>
      <c r="AU260" s="117" t="s">
        <v>114</v>
      </c>
      <c r="AY260" s="117" t="s">
        <v>160</v>
      </c>
      <c r="BE260" s="174">
        <f>IF(U260="základní",N260,0)</f>
        <v>0</v>
      </c>
      <c r="BF260" s="174">
        <f>IF(U260="snížená",N260,0)</f>
        <v>0</v>
      </c>
      <c r="BG260" s="174">
        <f>IF(U260="zákl. přenesená",N260,0)</f>
        <v>0</v>
      </c>
      <c r="BH260" s="174">
        <f>IF(U260="sníž. přenesená",N260,0)</f>
        <v>0</v>
      </c>
      <c r="BI260" s="174">
        <f>IF(U260="nulová",N260,0)</f>
        <v>0</v>
      </c>
      <c r="BJ260" s="117" t="s">
        <v>83</v>
      </c>
      <c r="BK260" s="174">
        <f>ROUND(L260*K260,2)</f>
        <v>0</v>
      </c>
      <c r="BL260" s="117" t="s">
        <v>510</v>
      </c>
      <c r="BM260" s="117" t="s">
        <v>2027</v>
      </c>
    </row>
    <row r="261" spans="2:51" s="216" customFormat="1" ht="20.5" customHeight="1">
      <c r="B261" s="211"/>
      <c r="C261" s="388"/>
      <c r="D261" s="388"/>
      <c r="E261" s="389" t="s">
        <v>5</v>
      </c>
      <c r="F261" s="390" t="s">
        <v>2028</v>
      </c>
      <c r="G261" s="391"/>
      <c r="H261" s="391"/>
      <c r="I261" s="391"/>
      <c r="J261" s="388"/>
      <c r="K261" s="392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395"/>
      <c r="D262" s="395"/>
      <c r="E262" s="396" t="s">
        <v>5</v>
      </c>
      <c r="F262" s="397" t="s">
        <v>2029</v>
      </c>
      <c r="G262" s="398"/>
      <c r="H262" s="398"/>
      <c r="I262" s="398"/>
      <c r="J262" s="395"/>
      <c r="K262" s="399">
        <v>104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83</v>
      </c>
      <c r="AY262" s="228" t="s">
        <v>160</v>
      </c>
    </row>
    <row r="263" spans="2:65" s="126" customFormat="1" ht="28.95" customHeight="1">
      <c r="B263" s="127"/>
      <c r="C263" s="412" t="s">
        <v>331</v>
      </c>
      <c r="D263" s="412" t="s">
        <v>237</v>
      </c>
      <c r="E263" s="413" t="s">
        <v>2030</v>
      </c>
      <c r="F263" s="414" t="s">
        <v>2031</v>
      </c>
      <c r="G263" s="414"/>
      <c r="H263" s="414"/>
      <c r="I263" s="414"/>
      <c r="J263" s="415" t="s">
        <v>178</v>
      </c>
      <c r="K263" s="416">
        <v>105.56</v>
      </c>
      <c r="L263" s="323">
        <v>0</v>
      </c>
      <c r="M263" s="323"/>
      <c r="N263" s="324">
        <f>ROUND(L263*K263,2)</f>
        <v>0</v>
      </c>
      <c r="O263" s="318"/>
      <c r="P263" s="318"/>
      <c r="Q263" s="318"/>
      <c r="R263" s="130"/>
      <c r="T263" s="207" t="s">
        <v>5</v>
      </c>
      <c r="U263" s="208" t="s">
        <v>40</v>
      </c>
      <c r="V263" s="128"/>
      <c r="W263" s="209">
        <f>V263*K263</f>
        <v>0</v>
      </c>
      <c r="X263" s="209">
        <v>0.00028</v>
      </c>
      <c r="Y263" s="209">
        <f>X263*K263</f>
        <v>0.029556799999999998</v>
      </c>
      <c r="Z263" s="209">
        <v>0</v>
      </c>
      <c r="AA263" s="210">
        <f>Z263*K263</f>
        <v>0</v>
      </c>
      <c r="AR263" s="117" t="s">
        <v>2032</v>
      </c>
      <c r="AT263" s="117" t="s">
        <v>237</v>
      </c>
      <c r="AU263" s="117" t="s">
        <v>114</v>
      </c>
      <c r="AY263" s="117" t="s">
        <v>160</v>
      </c>
      <c r="BE263" s="174">
        <f>IF(U263="základní",N263,0)</f>
        <v>0</v>
      </c>
      <c r="BF263" s="174">
        <f>IF(U263="snížená",N263,0)</f>
        <v>0</v>
      </c>
      <c r="BG263" s="174">
        <f>IF(U263="zákl. přenesená",N263,0)</f>
        <v>0</v>
      </c>
      <c r="BH263" s="174">
        <f>IF(U263="sníž. přenesená",N263,0)</f>
        <v>0</v>
      </c>
      <c r="BI263" s="174">
        <f>IF(U263="nulová",N263,0)</f>
        <v>0</v>
      </c>
      <c r="BJ263" s="117" t="s">
        <v>83</v>
      </c>
      <c r="BK263" s="174">
        <f>ROUND(L263*K263,2)</f>
        <v>0</v>
      </c>
      <c r="BL263" s="117" t="s">
        <v>510</v>
      </c>
      <c r="BM263" s="117" t="s">
        <v>2033</v>
      </c>
    </row>
    <row r="264" spans="2:51" s="225" customFormat="1" ht="28.95" customHeight="1">
      <c r="B264" s="220"/>
      <c r="C264" s="395"/>
      <c r="D264" s="395"/>
      <c r="E264" s="396" t="s">
        <v>5</v>
      </c>
      <c r="F264" s="410" t="s">
        <v>2034</v>
      </c>
      <c r="G264" s="411"/>
      <c r="H264" s="411"/>
      <c r="I264" s="411"/>
      <c r="J264" s="395"/>
      <c r="K264" s="399">
        <v>105.56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83</v>
      </c>
      <c r="AY264" s="228" t="s">
        <v>160</v>
      </c>
    </row>
    <row r="265" spans="2:65" s="126" customFormat="1" ht="28.95" customHeight="1">
      <c r="B265" s="127"/>
      <c r="C265" s="383" t="s">
        <v>336</v>
      </c>
      <c r="D265" s="383" t="s">
        <v>161</v>
      </c>
      <c r="E265" s="384" t="s">
        <v>2035</v>
      </c>
      <c r="F265" s="385" t="s">
        <v>2036</v>
      </c>
      <c r="G265" s="385"/>
      <c r="H265" s="385"/>
      <c r="I265" s="385"/>
      <c r="J265" s="386" t="s">
        <v>178</v>
      </c>
      <c r="K265" s="387">
        <v>46.5</v>
      </c>
      <c r="L265" s="317">
        <v>0</v>
      </c>
      <c r="M265" s="317"/>
      <c r="N265" s="318">
        <f>ROUND(L265*K265,2)</f>
        <v>0</v>
      </c>
      <c r="O265" s="318"/>
      <c r="P265" s="318"/>
      <c r="Q265" s="318"/>
      <c r="R265" s="130"/>
      <c r="T265" s="207" t="s">
        <v>5</v>
      </c>
      <c r="U265" s="208" t="s">
        <v>40</v>
      </c>
      <c r="V265" s="128"/>
      <c r="W265" s="209">
        <f>V265*K265</f>
        <v>0</v>
      </c>
      <c r="X265" s="209">
        <v>0.0048642885</v>
      </c>
      <c r="Y265" s="209">
        <f>X265*K265</f>
        <v>0.22618941525</v>
      </c>
      <c r="Z265" s="209">
        <v>0</v>
      </c>
      <c r="AA265" s="210">
        <f>Z265*K265</f>
        <v>0</v>
      </c>
      <c r="AR265" s="117" t="s">
        <v>510</v>
      </c>
      <c r="AT265" s="117" t="s">
        <v>161</v>
      </c>
      <c r="AU265" s="117" t="s">
        <v>114</v>
      </c>
      <c r="AY265" s="117" t="s">
        <v>160</v>
      </c>
      <c r="BE265" s="174">
        <f>IF(U265="základní",N265,0)</f>
        <v>0</v>
      </c>
      <c r="BF265" s="174">
        <f>IF(U265="snížená",N265,0)</f>
        <v>0</v>
      </c>
      <c r="BG265" s="174">
        <f>IF(U265="zákl. přenesená",N265,0)</f>
        <v>0</v>
      </c>
      <c r="BH265" s="174">
        <f>IF(U265="sníž. přenesená",N265,0)</f>
        <v>0</v>
      </c>
      <c r="BI265" s="174">
        <f>IF(U265="nulová",N265,0)</f>
        <v>0</v>
      </c>
      <c r="BJ265" s="117" t="s">
        <v>83</v>
      </c>
      <c r="BK265" s="174">
        <f>ROUND(L265*K265,2)</f>
        <v>0</v>
      </c>
      <c r="BL265" s="117" t="s">
        <v>510</v>
      </c>
      <c r="BM265" s="117" t="s">
        <v>2037</v>
      </c>
    </row>
    <row r="266" spans="2:51" s="216" customFormat="1" ht="20.5" customHeight="1">
      <c r="B266" s="211"/>
      <c r="C266" s="388"/>
      <c r="D266" s="388"/>
      <c r="E266" s="389" t="s">
        <v>5</v>
      </c>
      <c r="F266" s="390" t="s">
        <v>2003</v>
      </c>
      <c r="G266" s="391"/>
      <c r="H266" s="391"/>
      <c r="I266" s="391"/>
      <c r="J266" s="388"/>
      <c r="K266" s="392" t="s">
        <v>5</v>
      </c>
      <c r="L266" s="212"/>
      <c r="M266" s="212"/>
      <c r="N266" s="212"/>
      <c r="O266" s="212"/>
      <c r="P266" s="212"/>
      <c r="Q266" s="212"/>
      <c r="R266" s="215"/>
      <c r="T266" s="217"/>
      <c r="U266" s="212"/>
      <c r="V266" s="212"/>
      <c r="W266" s="212"/>
      <c r="X266" s="212"/>
      <c r="Y266" s="212"/>
      <c r="Z266" s="212"/>
      <c r="AA266" s="218"/>
      <c r="AT266" s="219" t="s">
        <v>168</v>
      </c>
      <c r="AU266" s="219" t="s">
        <v>114</v>
      </c>
      <c r="AV266" s="216" t="s">
        <v>83</v>
      </c>
      <c r="AW266" s="216" t="s">
        <v>33</v>
      </c>
      <c r="AX266" s="216" t="s">
        <v>75</v>
      </c>
      <c r="AY266" s="219" t="s">
        <v>160</v>
      </c>
    </row>
    <row r="267" spans="2:51" s="225" customFormat="1" ht="20.5" customHeight="1">
      <c r="B267" s="220"/>
      <c r="C267" s="395"/>
      <c r="D267" s="395"/>
      <c r="E267" s="396" t="s">
        <v>5</v>
      </c>
      <c r="F267" s="397" t="s">
        <v>2038</v>
      </c>
      <c r="G267" s="398"/>
      <c r="H267" s="398"/>
      <c r="I267" s="398"/>
      <c r="J267" s="395"/>
      <c r="K267" s="399">
        <v>46.5</v>
      </c>
      <c r="L267" s="221"/>
      <c r="M267" s="221"/>
      <c r="N267" s="221"/>
      <c r="O267" s="221"/>
      <c r="P267" s="221"/>
      <c r="Q267" s="221"/>
      <c r="R267" s="224"/>
      <c r="T267" s="226"/>
      <c r="U267" s="221"/>
      <c r="V267" s="221"/>
      <c r="W267" s="221"/>
      <c r="X267" s="221"/>
      <c r="Y267" s="221"/>
      <c r="Z267" s="221"/>
      <c r="AA267" s="227"/>
      <c r="AT267" s="228" t="s">
        <v>168</v>
      </c>
      <c r="AU267" s="228" t="s">
        <v>114</v>
      </c>
      <c r="AV267" s="225" t="s">
        <v>114</v>
      </c>
      <c r="AW267" s="225" t="s">
        <v>33</v>
      </c>
      <c r="AX267" s="225" t="s">
        <v>83</v>
      </c>
      <c r="AY267" s="228" t="s">
        <v>160</v>
      </c>
    </row>
    <row r="268" spans="2:65" s="126" customFormat="1" ht="28.95" customHeight="1">
      <c r="B268" s="127"/>
      <c r="C268" s="383" t="s">
        <v>342</v>
      </c>
      <c r="D268" s="383" t="s">
        <v>161</v>
      </c>
      <c r="E268" s="384" t="s">
        <v>2039</v>
      </c>
      <c r="F268" s="385" t="s">
        <v>2040</v>
      </c>
      <c r="G268" s="385"/>
      <c r="H268" s="385"/>
      <c r="I268" s="385"/>
      <c r="J268" s="386" t="s">
        <v>178</v>
      </c>
      <c r="K268" s="387">
        <v>29</v>
      </c>
      <c r="L268" s="317">
        <v>0</v>
      </c>
      <c r="M268" s="317"/>
      <c r="N268" s="318">
        <f>ROUND(L268*K268,2)</f>
        <v>0</v>
      </c>
      <c r="O268" s="318"/>
      <c r="P268" s="318"/>
      <c r="Q268" s="318"/>
      <c r="R268" s="130"/>
      <c r="T268" s="207" t="s">
        <v>5</v>
      </c>
      <c r="U268" s="208" t="s">
        <v>40</v>
      </c>
      <c r="V268" s="128"/>
      <c r="W268" s="209">
        <f>V268*K268</f>
        <v>0</v>
      </c>
      <c r="X268" s="209">
        <v>0.0050062965</v>
      </c>
      <c r="Y268" s="209">
        <f>X268*K268</f>
        <v>0.1451825985</v>
      </c>
      <c r="Z268" s="209">
        <v>0</v>
      </c>
      <c r="AA268" s="210">
        <f>Z268*K268</f>
        <v>0</v>
      </c>
      <c r="AR268" s="117" t="s">
        <v>510</v>
      </c>
      <c r="AT268" s="117" t="s">
        <v>161</v>
      </c>
      <c r="AU268" s="117" t="s">
        <v>114</v>
      </c>
      <c r="AY268" s="117" t="s">
        <v>160</v>
      </c>
      <c r="BE268" s="174">
        <f>IF(U268="základní",N268,0)</f>
        <v>0</v>
      </c>
      <c r="BF268" s="174">
        <f>IF(U268="snížená",N268,0)</f>
        <v>0</v>
      </c>
      <c r="BG268" s="174">
        <f>IF(U268="zákl. přenesená",N268,0)</f>
        <v>0</v>
      </c>
      <c r="BH268" s="174">
        <f>IF(U268="sníž. přenesená",N268,0)</f>
        <v>0</v>
      </c>
      <c r="BI268" s="174">
        <f>IF(U268="nulová",N268,0)</f>
        <v>0</v>
      </c>
      <c r="BJ268" s="117" t="s">
        <v>83</v>
      </c>
      <c r="BK268" s="174">
        <f>ROUND(L268*K268,2)</f>
        <v>0</v>
      </c>
      <c r="BL268" s="117" t="s">
        <v>510</v>
      </c>
      <c r="BM268" s="117" t="s">
        <v>2041</v>
      </c>
    </row>
    <row r="269" spans="2:51" s="216" customFormat="1" ht="20.5" customHeight="1">
      <c r="B269" s="211"/>
      <c r="C269" s="388"/>
      <c r="D269" s="388"/>
      <c r="E269" s="389" t="s">
        <v>5</v>
      </c>
      <c r="F269" s="390" t="s">
        <v>2003</v>
      </c>
      <c r="G269" s="391"/>
      <c r="H269" s="391"/>
      <c r="I269" s="391"/>
      <c r="J269" s="388"/>
      <c r="K269" s="392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395"/>
      <c r="D270" s="395"/>
      <c r="E270" s="396" t="s">
        <v>5</v>
      </c>
      <c r="F270" s="397" t="s">
        <v>2042</v>
      </c>
      <c r="G270" s="398"/>
      <c r="H270" s="398"/>
      <c r="I270" s="398"/>
      <c r="J270" s="395"/>
      <c r="K270" s="399">
        <v>29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83</v>
      </c>
      <c r="AY270" s="228" t="s">
        <v>160</v>
      </c>
    </row>
    <row r="271" spans="2:65" s="126" customFormat="1" ht="28.95" customHeight="1">
      <c r="B271" s="127"/>
      <c r="C271" s="383" t="s">
        <v>350</v>
      </c>
      <c r="D271" s="383" t="s">
        <v>161</v>
      </c>
      <c r="E271" s="384" t="s">
        <v>2043</v>
      </c>
      <c r="F271" s="385" t="s">
        <v>2044</v>
      </c>
      <c r="G271" s="385"/>
      <c r="H271" s="385"/>
      <c r="I271" s="385"/>
      <c r="J271" s="386" t="s">
        <v>363</v>
      </c>
      <c r="K271" s="387">
        <v>2</v>
      </c>
      <c r="L271" s="317">
        <v>0</v>
      </c>
      <c r="M271" s="317"/>
      <c r="N271" s="318">
        <f>ROUND(L271*K271,2)</f>
        <v>0</v>
      </c>
      <c r="O271" s="318"/>
      <c r="P271" s="318"/>
      <c r="Q271" s="318"/>
      <c r="R271" s="130"/>
      <c r="T271" s="207" t="s">
        <v>5</v>
      </c>
      <c r="U271" s="208" t="s">
        <v>40</v>
      </c>
      <c r="V271" s="128"/>
      <c r="W271" s="209">
        <f>V271*K271</f>
        <v>0</v>
      </c>
      <c r="X271" s="209">
        <v>0.00024</v>
      </c>
      <c r="Y271" s="209">
        <f>X271*K271</f>
        <v>0.00048</v>
      </c>
      <c r="Z271" s="209">
        <v>0</v>
      </c>
      <c r="AA271" s="210">
        <f>Z271*K271</f>
        <v>0</v>
      </c>
      <c r="AR271" s="117" t="s">
        <v>510</v>
      </c>
      <c r="AT271" s="117" t="s">
        <v>161</v>
      </c>
      <c r="AU271" s="117" t="s">
        <v>114</v>
      </c>
      <c r="AY271" s="117" t="s">
        <v>160</v>
      </c>
      <c r="BE271" s="174">
        <f>IF(U271="základní",N271,0)</f>
        <v>0</v>
      </c>
      <c r="BF271" s="174">
        <f>IF(U271="snížená",N271,0)</f>
        <v>0</v>
      </c>
      <c r="BG271" s="174">
        <f>IF(U271="zákl. přenesená",N271,0)</f>
        <v>0</v>
      </c>
      <c r="BH271" s="174">
        <f>IF(U271="sníž. přenesená",N271,0)</f>
        <v>0</v>
      </c>
      <c r="BI271" s="174">
        <f>IF(U271="nulová",N271,0)</f>
        <v>0</v>
      </c>
      <c r="BJ271" s="117" t="s">
        <v>83</v>
      </c>
      <c r="BK271" s="174">
        <f>ROUND(L271*K271,2)</f>
        <v>0</v>
      </c>
      <c r="BL271" s="117" t="s">
        <v>510</v>
      </c>
      <c r="BM271" s="117" t="s">
        <v>2045</v>
      </c>
    </row>
    <row r="272" spans="2:51" s="216" customFormat="1" ht="20.5" customHeight="1">
      <c r="B272" s="211"/>
      <c r="C272" s="388"/>
      <c r="D272" s="388"/>
      <c r="E272" s="389" t="s">
        <v>5</v>
      </c>
      <c r="F272" s="390" t="s">
        <v>2003</v>
      </c>
      <c r="G272" s="391"/>
      <c r="H272" s="391"/>
      <c r="I272" s="391"/>
      <c r="J272" s="388"/>
      <c r="K272" s="392" t="s">
        <v>5</v>
      </c>
      <c r="L272" s="212"/>
      <c r="M272" s="212"/>
      <c r="N272" s="212"/>
      <c r="O272" s="212"/>
      <c r="P272" s="212"/>
      <c r="Q272" s="212"/>
      <c r="R272" s="215"/>
      <c r="T272" s="217"/>
      <c r="U272" s="212"/>
      <c r="V272" s="212"/>
      <c r="W272" s="212"/>
      <c r="X272" s="212"/>
      <c r="Y272" s="212"/>
      <c r="Z272" s="212"/>
      <c r="AA272" s="218"/>
      <c r="AT272" s="219" t="s">
        <v>168</v>
      </c>
      <c r="AU272" s="219" t="s">
        <v>114</v>
      </c>
      <c r="AV272" s="216" t="s">
        <v>83</v>
      </c>
      <c r="AW272" s="216" t="s">
        <v>33</v>
      </c>
      <c r="AX272" s="216" t="s">
        <v>75</v>
      </c>
      <c r="AY272" s="219" t="s">
        <v>160</v>
      </c>
    </row>
    <row r="273" spans="2:51" s="225" customFormat="1" ht="20.5" customHeight="1">
      <c r="B273" s="220"/>
      <c r="C273" s="395"/>
      <c r="D273" s="395"/>
      <c r="E273" s="396" t="s">
        <v>5</v>
      </c>
      <c r="F273" s="397" t="s">
        <v>2046</v>
      </c>
      <c r="G273" s="398"/>
      <c r="H273" s="398"/>
      <c r="I273" s="398"/>
      <c r="J273" s="395"/>
      <c r="K273" s="399">
        <v>2</v>
      </c>
      <c r="L273" s="221"/>
      <c r="M273" s="221"/>
      <c r="N273" s="221"/>
      <c r="O273" s="221"/>
      <c r="P273" s="221"/>
      <c r="Q273" s="221"/>
      <c r="R273" s="224"/>
      <c r="T273" s="226"/>
      <c r="U273" s="221"/>
      <c r="V273" s="221"/>
      <c r="W273" s="221"/>
      <c r="X273" s="221"/>
      <c r="Y273" s="221"/>
      <c r="Z273" s="221"/>
      <c r="AA273" s="227"/>
      <c r="AT273" s="228" t="s">
        <v>168</v>
      </c>
      <c r="AU273" s="228" t="s">
        <v>114</v>
      </c>
      <c r="AV273" s="225" t="s">
        <v>114</v>
      </c>
      <c r="AW273" s="225" t="s">
        <v>33</v>
      </c>
      <c r="AX273" s="225" t="s">
        <v>83</v>
      </c>
      <c r="AY273" s="228" t="s">
        <v>160</v>
      </c>
    </row>
    <row r="274" spans="2:65" s="126" customFormat="1" ht="40.15" customHeight="1">
      <c r="B274" s="127"/>
      <c r="C274" s="383" t="s">
        <v>356</v>
      </c>
      <c r="D274" s="383" t="s">
        <v>161</v>
      </c>
      <c r="E274" s="384" t="s">
        <v>2047</v>
      </c>
      <c r="F274" s="385" t="s">
        <v>2048</v>
      </c>
      <c r="G274" s="385"/>
      <c r="H274" s="385"/>
      <c r="I274" s="385"/>
      <c r="J274" s="386" t="s">
        <v>178</v>
      </c>
      <c r="K274" s="387">
        <v>46.5</v>
      </c>
      <c r="L274" s="317">
        <v>0</v>
      </c>
      <c r="M274" s="317"/>
      <c r="N274" s="318">
        <f>ROUND(L274*K274,2)</f>
        <v>0</v>
      </c>
      <c r="O274" s="318"/>
      <c r="P274" s="318"/>
      <c r="Q274" s="318"/>
      <c r="R274" s="130"/>
      <c r="T274" s="207" t="s">
        <v>5</v>
      </c>
      <c r="U274" s="208" t="s">
        <v>40</v>
      </c>
      <c r="V274" s="128"/>
      <c r="W274" s="209">
        <f>V274*K274</f>
        <v>0</v>
      </c>
      <c r="X274" s="209">
        <v>0</v>
      </c>
      <c r="Y274" s="209">
        <f>X274*K274</f>
        <v>0</v>
      </c>
      <c r="Z274" s="209">
        <v>0</v>
      </c>
      <c r="AA274" s="210">
        <f>Z274*K274</f>
        <v>0</v>
      </c>
      <c r="AR274" s="117" t="s">
        <v>510</v>
      </c>
      <c r="AT274" s="117" t="s">
        <v>161</v>
      </c>
      <c r="AU274" s="117" t="s">
        <v>114</v>
      </c>
      <c r="AY274" s="117" t="s">
        <v>160</v>
      </c>
      <c r="BE274" s="174">
        <f>IF(U274="základní",N274,0)</f>
        <v>0</v>
      </c>
      <c r="BF274" s="174">
        <f>IF(U274="snížená",N274,0)</f>
        <v>0</v>
      </c>
      <c r="BG274" s="174">
        <f>IF(U274="zákl. přenesená",N274,0)</f>
        <v>0</v>
      </c>
      <c r="BH274" s="174">
        <f>IF(U274="sníž. přenesená",N274,0)</f>
        <v>0</v>
      </c>
      <c r="BI274" s="174">
        <f>IF(U274="nulová",N274,0)</f>
        <v>0</v>
      </c>
      <c r="BJ274" s="117" t="s">
        <v>83</v>
      </c>
      <c r="BK274" s="174">
        <f>ROUND(L274*K274,2)</f>
        <v>0</v>
      </c>
      <c r="BL274" s="117" t="s">
        <v>510</v>
      </c>
      <c r="BM274" s="117" t="s">
        <v>2049</v>
      </c>
    </row>
    <row r="275" spans="2:51" s="216" customFormat="1" ht="20.5" customHeight="1">
      <c r="B275" s="211"/>
      <c r="C275" s="388"/>
      <c r="D275" s="388"/>
      <c r="E275" s="389" t="s">
        <v>5</v>
      </c>
      <c r="F275" s="390" t="s">
        <v>2003</v>
      </c>
      <c r="G275" s="391"/>
      <c r="H275" s="391"/>
      <c r="I275" s="391"/>
      <c r="J275" s="388"/>
      <c r="K275" s="392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395"/>
      <c r="D276" s="395"/>
      <c r="E276" s="396" t="s">
        <v>5</v>
      </c>
      <c r="F276" s="397" t="s">
        <v>2050</v>
      </c>
      <c r="G276" s="398"/>
      <c r="H276" s="398"/>
      <c r="I276" s="398"/>
      <c r="J276" s="395"/>
      <c r="K276" s="399">
        <v>46.5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83</v>
      </c>
      <c r="AY276" s="228" t="s">
        <v>160</v>
      </c>
    </row>
    <row r="277" spans="2:65" s="126" customFormat="1" ht="28.95" customHeight="1">
      <c r="B277" s="127"/>
      <c r="C277" s="412" t="s">
        <v>360</v>
      </c>
      <c r="D277" s="412" t="s">
        <v>237</v>
      </c>
      <c r="E277" s="413" t="s">
        <v>2051</v>
      </c>
      <c r="F277" s="414" t="s">
        <v>2052</v>
      </c>
      <c r="G277" s="414"/>
      <c r="H277" s="414"/>
      <c r="I277" s="414"/>
      <c r="J277" s="415" t="s">
        <v>178</v>
      </c>
      <c r="K277" s="416">
        <v>47.198</v>
      </c>
      <c r="L277" s="323">
        <v>0</v>
      </c>
      <c r="M277" s="323"/>
      <c r="N277" s="324">
        <f>ROUND(L277*K277,2)</f>
        <v>0</v>
      </c>
      <c r="O277" s="318"/>
      <c r="P277" s="318"/>
      <c r="Q277" s="318"/>
      <c r="R277" s="130"/>
      <c r="T277" s="207" t="s">
        <v>5</v>
      </c>
      <c r="U277" s="208" t="s">
        <v>40</v>
      </c>
      <c r="V277" s="128"/>
      <c r="W277" s="209">
        <f>V277*K277</f>
        <v>0</v>
      </c>
      <c r="X277" s="209">
        <v>0.00066</v>
      </c>
      <c r="Y277" s="209">
        <f>X277*K277</f>
        <v>0.03115068</v>
      </c>
      <c r="Z277" s="209">
        <v>0</v>
      </c>
      <c r="AA277" s="210">
        <f>Z277*K277</f>
        <v>0</v>
      </c>
      <c r="AR277" s="117" t="s">
        <v>2053</v>
      </c>
      <c r="AT277" s="117" t="s">
        <v>237</v>
      </c>
      <c r="AU277" s="117" t="s">
        <v>114</v>
      </c>
      <c r="AY277" s="117" t="s">
        <v>160</v>
      </c>
      <c r="BE277" s="174">
        <f>IF(U277="základní",N277,0)</f>
        <v>0</v>
      </c>
      <c r="BF277" s="174">
        <f>IF(U277="snížená",N277,0)</f>
        <v>0</v>
      </c>
      <c r="BG277" s="174">
        <f>IF(U277="zákl. přenesená",N277,0)</f>
        <v>0</v>
      </c>
      <c r="BH277" s="174">
        <f>IF(U277="sníž. přenesená",N277,0)</f>
        <v>0</v>
      </c>
      <c r="BI277" s="174">
        <f>IF(U277="nulová",N277,0)</f>
        <v>0</v>
      </c>
      <c r="BJ277" s="117" t="s">
        <v>83</v>
      </c>
      <c r="BK277" s="174">
        <f>ROUND(L277*K277,2)</f>
        <v>0</v>
      </c>
      <c r="BL277" s="117" t="s">
        <v>2053</v>
      </c>
      <c r="BM277" s="117" t="s">
        <v>2054</v>
      </c>
    </row>
    <row r="278" spans="2:51" s="216" customFormat="1" ht="20.5" customHeight="1">
      <c r="B278" s="211"/>
      <c r="C278" s="388"/>
      <c r="D278" s="388"/>
      <c r="E278" s="389" t="s">
        <v>5</v>
      </c>
      <c r="F278" s="390" t="s">
        <v>2055</v>
      </c>
      <c r="G278" s="391"/>
      <c r="H278" s="391"/>
      <c r="I278" s="391"/>
      <c r="J278" s="388"/>
      <c r="K278" s="392" t="s">
        <v>5</v>
      </c>
      <c r="L278" s="212"/>
      <c r="M278" s="212"/>
      <c r="N278" s="212"/>
      <c r="O278" s="212"/>
      <c r="P278" s="212"/>
      <c r="Q278" s="212"/>
      <c r="R278" s="215"/>
      <c r="T278" s="217"/>
      <c r="U278" s="212"/>
      <c r="V278" s="212"/>
      <c r="W278" s="212"/>
      <c r="X278" s="212"/>
      <c r="Y278" s="212"/>
      <c r="Z278" s="212"/>
      <c r="AA278" s="218"/>
      <c r="AT278" s="219" t="s">
        <v>168</v>
      </c>
      <c r="AU278" s="219" t="s">
        <v>114</v>
      </c>
      <c r="AV278" s="216" t="s">
        <v>83</v>
      </c>
      <c r="AW278" s="216" t="s">
        <v>33</v>
      </c>
      <c r="AX278" s="216" t="s">
        <v>75</v>
      </c>
      <c r="AY278" s="219" t="s">
        <v>160</v>
      </c>
    </row>
    <row r="279" spans="2:51" s="225" customFormat="1" ht="20.5" customHeight="1">
      <c r="B279" s="220"/>
      <c r="C279" s="395"/>
      <c r="D279" s="395"/>
      <c r="E279" s="396" t="s">
        <v>5</v>
      </c>
      <c r="F279" s="397" t="s">
        <v>2056</v>
      </c>
      <c r="G279" s="398"/>
      <c r="H279" s="398"/>
      <c r="I279" s="398"/>
      <c r="J279" s="395"/>
      <c r="K279" s="399">
        <v>47.198</v>
      </c>
      <c r="L279" s="221"/>
      <c r="M279" s="221"/>
      <c r="N279" s="221"/>
      <c r="O279" s="221"/>
      <c r="P279" s="221"/>
      <c r="Q279" s="221"/>
      <c r="R279" s="224"/>
      <c r="T279" s="226"/>
      <c r="U279" s="221"/>
      <c r="V279" s="221"/>
      <c r="W279" s="221"/>
      <c r="X279" s="221"/>
      <c r="Y279" s="221"/>
      <c r="Z279" s="221"/>
      <c r="AA279" s="227"/>
      <c r="AT279" s="228" t="s">
        <v>168</v>
      </c>
      <c r="AU279" s="228" t="s">
        <v>114</v>
      </c>
      <c r="AV279" s="225" t="s">
        <v>114</v>
      </c>
      <c r="AW279" s="225" t="s">
        <v>33</v>
      </c>
      <c r="AX279" s="225" t="s">
        <v>83</v>
      </c>
      <c r="AY279" s="228" t="s">
        <v>160</v>
      </c>
    </row>
    <row r="280" spans="2:65" s="126" customFormat="1" ht="40.15" customHeight="1">
      <c r="B280" s="127"/>
      <c r="C280" s="383" t="s">
        <v>365</v>
      </c>
      <c r="D280" s="383" t="s">
        <v>161</v>
      </c>
      <c r="E280" s="384" t="s">
        <v>2057</v>
      </c>
      <c r="F280" s="385" t="s">
        <v>2058</v>
      </c>
      <c r="G280" s="385"/>
      <c r="H280" s="385"/>
      <c r="I280" s="385"/>
      <c r="J280" s="386" t="s">
        <v>178</v>
      </c>
      <c r="K280" s="387">
        <v>246.1</v>
      </c>
      <c r="L280" s="317">
        <v>0</v>
      </c>
      <c r="M280" s="317"/>
      <c r="N280" s="318">
        <f>ROUND(L280*K280,2)</f>
        <v>0</v>
      </c>
      <c r="O280" s="318"/>
      <c r="P280" s="318"/>
      <c r="Q280" s="318"/>
      <c r="R280" s="130"/>
      <c r="T280" s="207" t="s">
        <v>5</v>
      </c>
      <c r="U280" s="208" t="s">
        <v>40</v>
      </c>
      <c r="V280" s="128"/>
      <c r="W280" s="209">
        <f>V280*K280</f>
        <v>0</v>
      </c>
      <c r="X280" s="209">
        <v>0</v>
      </c>
      <c r="Y280" s="209">
        <f>X280*K280</f>
        <v>0</v>
      </c>
      <c r="Z280" s="209">
        <v>0</v>
      </c>
      <c r="AA280" s="210">
        <f>Z280*K280</f>
        <v>0</v>
      </c>
      <c r="AR280" s="117" t="s">
        <v>510</v>
      </c>
      <c r="AT280" s="117" t="s">
        <v>161</v>
      </c>
      <c r="AU280" s="117" t="s">
        <v>114</v>
      </c>
      <c r="AY280" s="117" t="s">
        <v>160</v>
      </c>
      <c r="BE280" s="174">
        <f>IF(U280="základní",N280,0)</f>
        <v>0</v>
      </c>
      <c r="BF280" s="174">
        <f>IF(U280="snížená",N280,0)</f>
        <v>0</v>
      </c>
      <c r="BG280" s="174">
        <f>IF(U280="zákl. přenesená",N280,0)</f>
        <v>0</v>
      </c>
      <c r="BH280" s="174">
        <f>IF(U280="sníž. přenesená",N280,0)</f>
        <v>0</v>
      </c>
      <c r="BI280" s="174">
        <f>IF(U280="nulová",N280,0)</f>
        <v>0</v>
      </c>
      <c r="BJ280" s="117" t="s">
        <v>83</v>
      </c>
      <c r="BK280" s="174">
        <f>ROUND(L280*K280,2)</f>
        <v>0</v>
      </c>
      <c r="BL280" s="117" t="s">
        <v>510</v>
      </c>
      <c r="BM280" s="117" t="s">
        <v>2059</v>
      </c>
    </row>
    <row r="281" spans="2:51" s="216" customFormat="1" ht="20.5" customHeight="1">
      <c r="B281" s="211"/>
      <c r="C281" s="388"/>
      <c r="D281" s="388"/>
      <c r="E281" s="389" t="s">
        <v>5</v>
      </c>
      <c r="F281" s="390" t="s">
        <v>2060</v>
      </c>
      <c r="G281" s="391"/>
      <c r="H281" s="391"/>
      <c r="I281" s="391"/>
      <c r="J281" s="388"/>
      <c r="K281" s="392" t="s">
        <v>5</v>
      </c>
      <c r="L281" s="212"/>
      <c r="M281" s="212"/>
      <c r="N281" s="212"/>
      <c r="O281" s="212"/>
      <c r="P281" s="212"/>
      <c r="Q281" s="212"/>
      <c r="R281" s="215"/>
      <c r="T281" s="217"/>
      <c r="U281" s="212"/>
      <c r="V281" s="212"/>
      <c r="W281" s="212"/>
      <c r="X281" s="212"/>
      <c r="Y281" s="212"/>
      <c r="Z281" s="212"/>
      <c r="AA281" s="218"/>
      <c r="AT281" s="219" t="s">
        <v>168</v>
      </c>
      <c r="AU281" s="219" t="s">
        <v>114</v>
      </c>
      <c r="AV281" s="216" t="s">
        <v>83</v>
      </c>
      <c r="AW281" s="216" t="s">
        <v>33</v>
      </c>
      <c r="AX281" s="216" t="s">
        <v>75</v>
      </c>
      <c r="AY281" s="219" t="s">
        <v>160</v>
      </c>
    </row>
    <row r="282" spans="2:51" s="225" customFormat="1" ht="20.5" customHeight="1">
      <c r="B282" s="220"/>
      <c r="C282" s="395"/>
      <c r="D282" s="395"/>
      <c r="E282" s="396" t="s">
        <v>5</v>
      </c>
      <c r="F282" s="397" t="s">
        <v>2061</v>
      </c>
      <c r="G282" s="398"/>
      <c r="H282" s="398"/>
      <c r="I282" s="398"/>
      <c r="J282" s="395"/>
      <c r="K282" s="399">
        <v>246.1</v>
      </c>
      <c r="L282" s="221"/>
      <c r="M282" s="221"/>
      <c r="N282" s="221"/>
      <c r="O282" s="221"/>
      <c r="P282" s="221"/>
      <c r="Q282" s="221"/>
      <c r="R282" s="224"/>
      <c r="T282" s="226"/>
      <c r="U282" s="221"/>
      <c r="V282" s="221"/>
      <c r="W282" s="221"/>
      <c r="X282" s="221"/>
      <c r="Y282" s="221"/>
      <c r="Z282" s="221"/>
      <c r="AA282" s="227"/>
      <c r="AT282" s="228" t="s">
        <v>168</v>
      </c>
      <c r="AU282" s="228" t="s">
        <v>114</v>
      </c>
      <c r="AV282" s="225" t="s">
        <v>114</v>
      </c>
      <c r="AW282" s="225" t="s">
        <v>33</v>
      </c>
      <c r="AX282" s="225" t="s">
        <v>83</v>
      </c>
      <c r="AY282" s="228" t="s">
        <v>160</v>
      </c>
    </row>
    <row r="283" spans="2:65" s="126" customFormat="1" ht="28.95" customHeight="1">
      <c r="B283" s="127"/>
      <c r="C283" s="412" t="s">
        <v>369</v>
      </c>
      <c r="D283" s="412" t="s">
        <v>237</v>
      </c>
      <c r="E283" s="413" t="s">
        <v>2062</v>
      </c>
      <c r="F283" s="414" t="s">
        <v>2063</v>
      </c>
      <c r="G283" s="414"/>
      <c r="H283" s="414"/>
      <c r="I283" s="414"/>
      <c r="J283" s="415" t="s">
        <v>178</v>
      </c>
      <c r="K283" s="416">
        <v>249.792</v>
      </c>
      <c r="L283" s="323">
        <v>0</v>
      </c>
      <c r="M283" s="323"/>
      <c r="N283" s="324">
        <f>ROUND(L283*K283,2)</f>
        <v>0</v>
      </c>
      <c r="O283" s="318"/>
      <c r="P283" s="318"/>
      <c r="Q283" s="318"/>
      <c r="R283" s="130"/>
      <c r="T283" s="207" t="s">
        <v>5</v>
      </c>
      <c r="U283" s="208" t="s">
        <v>40</v>
      </c>
      <c r="V283" s="128"/>
      <c r="W283" s="209">
        <f>V283*K283</f>
        <v>0</v>
      </c>
      <c r="X283" s="209">
        <v>0.00106</v>
      </c>
      <c r="Y283" s="209">
        <f>X283*K283</f>
        <v>0.26477952</v>
      </c>
      <c r="Z283" s="209">
        <v>0</v>
      </c>
      <c r="AA283" s="210">
        <f>Z283*K283</f>
        <v>0</v>
      </c>
      <c r="AR283" s="117" t="s">
        <v>2053</v>
      </c>
      <c r="AT283" s="117" t="s">
        <v>237</v>
      </c>
      <c r="AU283" s="117" t="s">
        <v>114</v>
      </c>
      <c r="AY283" s="117" t="s">
        <v>160</v>
      </c>
      <c r="BE283" s="174">
        <f>IF(U283="základní",N283,0)</f>
        <v>0</v>
      </c>
      <c r="BF283" s="174">
        <f>IF(U283="snížená",N283,0)</f>
        <v>0</v>
      </c>
      <c r="BG283" s="174">
        <f>IF(U283="zákl. přenesená",N283,0)</f>
        <v>0</v>
      </c>
      <c r="BH283" s="174">
        <f>IF(U283="sníž. přenesená",N283,0)</f>
        <v>0</v>
      </c>
      <c r="BI283" s="174">
        <f>IF(U283="nulová",N283,0)</f>
        <v>0</v>
      </c>
      <c r="BJ283" s="117" t="s">
        <v>83</v>
      </c>
      <c r="BK283" s="174">
        <f>ROUND(L283*K283,2)</f>
        <v>0</v>
      </c>
      <c r="BL283" s="117" t="s">
        <v>2053</v>
      </c>
      <c r="BM283" s="117" t="s">
        <v>2064</v>
      </c>
    </row>
    <row r="284" spans="2:51" s="225" customFormat="1" ht="28.95" customHeight="1">
      <c r="B284" s="220"/>
      <c r="C284" s="395"/>
      <c r="D284" s="395"/>
      <c r="E284" s="396" t="s">
        <v>5</v>
      </c>
      <c r="F284" s="410" t="s">
        <v>2065</v>
      </c>
      <c r="G284" s="411"/>
      <c r="H284" s="411"/>
      <c r="I284" s="411"/>
      <c r="J284" s="395"/>
      <c r="K284" s="399">
        <v>249.792</v>
      </c>
      <c r="L284" s="221"/>
      <c r="M284" s="221"/>
      <c r="N284" s="221"/>
      <c r="O284" s="221"/>
      <c r="P284" s="221"/>
      <c r="Q284" s="221"/>
      <c r="R284" s="224"/>
      <c r="T284" s="226"/>
      <c r="U284" s="221"/>
      <c r="V284" s="221"/>
      <c r="W284" s="221"/>
      <c r="X284" s="221"/>
      <c r="Y284" s="221"/>
      <c r="Z284" s="221"/>
      <c r="AA284" s="227"/>
      <c r="AT284" s="228" t="s">
        <v>168</v>
      </c>
      <c r="AU284" s="228" t="s">
        <v>114</v>
      </c>
      <c r="AV284" s="225" t="s">
        <v>114</v>
      </c>
      <c r="AW284" s="225" t="s">
        <v>33</v>
      </c>
      <c r="AX284" s="225" t="s">
        <v>83</v>
      </c>
      <c r="AY284" s="228" t="s">
        <v>160</v>
      </c>
    </row>
    <row r="285" spans="2:65" s="126" customFormat="1" ht="40.15" customHeight="1">
      <c r="B285" s="127"/>
      <c r="C285" s="383" t="s">
        <v>374</v>
      </c>
      <c r="D285" s="383" t="s">
        <v>161</v>
      </c>
      <c r="E285" s="384" t="s">
        <v>2066</v>
      </c>
      <c r="F285" s="385" t="s">
        <v>2067</v>
      </c>
      <c r="G285" s="385"/>
      <c r="H285" s="385"/>
      <c r="I285" s="385"/>
      <c r="J285" s="386" t="s">
        <v>178</v>
      </c>
      <c r="K285" s="387">
        <v>29</v>
      </c>
      <c r="L285" s="317">
        <v>0</v>
      </c>
      <c r="M285" s="317"/>
      <c r="N285" s="318">
        <f>ROUND(L285*K285,2)</f>
        <v>0</v>
      </c>
      <c r="O285" s="318"/>
      <c r="P285" s="318"/>
      <c r="Q285" s="318"/>
      <c r="R285" s="130"/>
      <c r="T285" s="207" t="s">
        <v>5</v>
      </c>
      <c r="U285" s="208" t="s">
        <v>40</v>
      </c>
      <c r="V285" s="128"/>
      <c r="W285" s="209">
        <f>V285*K285</f>
        <v>0</v>
      </c>
      <c r="X285" s="209">
        <v>0</v>
      </c>
      <c r="Y285" s="209">
        <f>X285*K285</f>
        <v>0</v>
      </c>
      <c r="Z285" s="209">
        <v>0</v>
      </c>
      <c r="AA285" s="210">
        <f>Z285*K285</f>
        <v>0</v>
      </c>
      <c r="AR285" s="117" t="s">
        <v>510</v>
      </c>
      <c r="AT285" s="117" t="s">
        <v>161</v>
      </c>
      <c r="AU285" s="117" t="s">
        <v>114</v>
      </c>
      <c r="AY285" s="117" t="s">
        <v>160</v>
      </c>
      <c r="BE285" s="174">
        <f>IF(U285="základní",N285,0)</f>
        <v>0</v>
      </c>
      <c r="BF285" s="174">
        <f>IF(U285="snížená",N285,0)</f>
        <v>0</v>
      </c>
      <c r="BG285" s="174">
        <f>IF(U285="zákl. přenesená",N285,0)</f>
        <v>0</v>
      </c>
      <c r="BH285" s="174">
        <f>IF(U285="sníž. přenesená",N285,0)</f>
        <v>0</v>
      </c>
      <c r="BI285" s="174">
        <f>IF(U285="nulová",N285,0)</f>
        <v>0</v>
      </c>
      <c r="BJ285" s="117" t="s">
        <v>83</v>
      </c>
      <c r="BK285" s="174">
        <f>ROUND(L285*K285,2)</f>
        <v>0</v>
      </c>
      <c r="BL285" s="117" t="s">
        <v>510</v>
      </c>
      <c r="BM285" s="117" t="s">
        <v>2068</v>
      </c>
    </row>
    <row r="286" spans="2:51" s="216" customFormat="1" ht="20.5" customHeight="1">
      <c r="B286" s="211"/>
      <c r="C286" s="388"/>
      <c r="D286" s="388"/>
      <c r="E286" s="389" t="s">
        <v>5</v>
      </c>
      <c r="F286" s="390" t="s">
        <v>2003</v>
      </c>
      <c r="G286" s="391"/>
      <c r="H286" s="391"/>
      <c r="I286" s="391"/>
      <c r="J286" s="388"/>
      <c r="K286" s="392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395"/>
      <c r="D287" s="395"/>
      <c r="E287" s="396" t="s">
        <v>5</v>
      </c>
      <c r="F287" s="397" t="s">
        <v>2069</v>
      </c>
      <c r="G287" s="398"/>
      <c r="H287" s="398"/>
      <c r="I287" s="398"/>
      <c r="J287" s="395"/>
      <c r="K287" s="399">
        <v>29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83</v>
      </c>
      <c r="AY287" s="228" t="s">
        <v>160</v>
      </c>
    </row>
    <row r="288" spans="2:65" s="126" customFormat="1" ht="28.95" customHeight="1">
      <c r="B288" s="127"/>
      <c r="C288" s="412" t="s">
        <v>378</v>
      </c>
      <c r="D288" s="412" t="s">
        <v>237</v>
      </c>
      <c r="E288" s="413" t="s">
        <v>2070</v>
      </c>
      <c r="F288" s="414" t="s">
        <v>2071</v>
      </c>
      <c r="G288" s="414"/>
      <c r="H288" s="414"/>
      <c r="I288" s="414"/>
      <c r="J288" s="415" t="s">
        <v>178</v>
      </c>
      <c r="K288" s="416">
        <v>29.435</v>
      </c>
      <c r="L288" s="323">
        <v>0</v>
      </c>
      <c r="M288" s="323"/>
      <c r="N288" s="324">
        <f>ROUND(L288*K288,2)</f>
        <v>0</v>
      </c>
      <c r="O288" s="318"/>
      <c r="P288" s="318"/>
      <c r="Q288" s="318"/>
      <c r="R288" s="130"/>
      <c r="T288" s="207" t="s">
        <v>5</v>
      </c>
      <c r="U288" s="208" t="s">
        <v>40</v>
      </c>
      <c r="V288" s="128"/>
      <c r="W288" s="209">
        <f>V288*K288</f>
        <v>0</v>
      </c>
      <c r="X288" s="209">
        <v>0.00219</v>
      </c>
      <c r="Y288" s="209">
        <f>X288*K288</f>
        <v>0.06446265</v>
      </c>
      <c r="Z288" s="209">
        <v>0</v>
      </c>
      <c r="AA288" s="210">
        <f>Z288*K288</f>
        <v>0</v>
      </c>
      <c r="AR288" s="117" t="s">
        <v>2053</v>
      </c>
      <c r="AT288" s="117" t="s">
        <v>237</v>
      </c>
      <c r="AU288" s="117" t="s">
        <v>114</v>
      </c>
      <c r="AY288" s="117" t="s">
        <v>160</v>
      </c>
      <c r="BE288" s="174">
        <f>IF(U288="základní",N288,0)</f>
        <v>0</v>
      </c>
      <c r="BF288" s="174">
        <f>IF(U288="snížená",N288,0)</f>
        <v>0</v>
      </c>
      <c r="BG288" s="174">
        <f>IF(U288="zákl. přenesená",N288,0)</f>
        <v>0</v>
      </c>
      <c r="BH288" s="174">
        <f>IF(U288="sníž. přenesená",N288,0)</f>
        <v>0</v>
      </c>
      <c r="BI288" s="174">
        <f>IF(U288="nulová",N288,0)</f>
        <v>0</v>
      </c>
      <c r="BJ288" s="117" t="s">
        <v>83</v>
      </c>
      <c r="BK288" s="174">
        <f>ROUND(L288*K288,2)</f>
        <v>0</v>
      </c>
      <c r="BL288" s="117" t="s">
        <v>2053</v>
      </c>
      <c r="BM288" s="117" t="s">
        <v>2072</v>
      </c>
    </row>
    <row r="289" spans="2:51" s="216" customFormat="1" ht="20.5" customHeight="1">
      <c r="B289" s="211"/>
      <c r="C289" s="388"/>
      <c r="D289" s="388"/>
      <c r="E289" s="389" t="s">
        <v>5</v>
      </c>
      <c r="F289" s="390" t="s">
        <v>2073</v>
      </c>
      <c r="G289" s="391"/>
      <c r="H289" s="391"/>
      <c r="I289" s="391"/>
      <c r="J289" s="388"/>
      <c r="K289" s="392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25" customFormat="1" ht="20.5" customHeight="1">
      <c r="B290" s="220"/>
      <c r="C290" s="395"/>
      <c r="D290" s="395"/>
      <c r="E290" s="396" t="s">
        <v>5</v>
      </c>
      <c r="F290" s="397" t="s">
        <v>2074</v>
      </c>
      <c r="G290" s="398"/>
      <c r="H290" s="398"/>
      <c r="I290" s="398"/>
      <c r="J290" s="395"/>
      <c r="K290" s="399">
        <v>29.435</v>
      </c>
      <c r="L290" s="221"/>
      <c r="M290" s="221"/>
      <c r="N290" s="221"/>
      <c r="O290" s="221"/>
      <c r="P290" s="221"/>
      <c r="Q290" s="221"/>
      <c r="R290" s="224"/>
      <c r="T290" s="226"/>
      <c r="U290" s="221"/>
      <c r="V290" s="221"/>
      <c r="W290" s="221"/>
      <c r="X290" s="221"/>
      <c r="Y290" s="221"/>
      <c r="Z290" s="221"/>
      <c r="AA290" s="227"/>
      <c r="AT290" s="228" t="s">
        <v>168</v>
      </c>
      <c r="AU290" s="228" t="s">
        <v>114</v>
      </c>
      <c r="AV290" s="225" t="s">
        <v>114</v>
      </c>
      <c r="AW290" s="225" t="s">
        <v>33</v>
      </c>
      <c r="AX290" s="225" t="s">
        <v>83</v>
      </c>
      <c r="AY290" s="228" t="s">
        <v>160</v>
      </c>
    </row>
    <row r="291" spans="2:65" s="126" customFormat="1" ht="28.95" customHeight="1">
      <c r="B291" s="127"/>
      <c r="C291" s="383" t="s">
        <v>383</v>
      </c>
      <c r="D291" s="383" t="s">
        <v>161</v>
      </c>
      <c r="E291" s="384" t="s">
        <v>2075</v>
      </c>
      <c r="F291" s="385" t="s">
        <v>2076</v>
      </c>
      <c r="G291" s="385"/>
      <c r="H291" s="385"/>
      <c r="I291" s="385"/>
      <c r="J291" s="386" t="s">
        <v>363</v>
      </c>
      <c r="K291" s="387">
        <v>25</v>
      </c>
      <c r="L291" s="317">
        <v>0</v>
      </c>
      <c r="M291" s="317"/>
      <c r="N291" s="318">
        <f>ROUND(L291*K291,2)</f>
        <v>0</v>
      </c>
      <c r="O291" s="318"/>
      <c r="P291" s="318"/>
      <c r="Q291" s="318"/>
      <c r="R291" s="130"/>
      <c r="T291" s="207" t="s">
        <v>5</v>
      </c>
      <c r="U291" s="208" t="s">
        <v>40</v>
      </c>
      <c r="V291" s="128"/>
      <c r="W291" s="209">
        <f>V291*K291</f>
        <v>0</v>
      </c>
      <c r="X291" s="209">
        <v>5.78E-05</v>
      </c>
      <c r="Y291" s="209">
        <f>X291*K291</f>
        <v>0.001445</v>
      </c>
      <c r="Z291" s="209">
        <v>0</v>
      </c>
      <c r="AA291" s="210">
        <f>Z291*K291</f>
        <v>0</v>
      </c>
      <c r="AR291" s="117" t="s">
        <v>510</v>
      </c>
      <c r="AT291" s="117" t="s">
        <v>161</v>
      </c>
      <c r="AU291" s="117" t="s">
        <v>114</v>
      </c>
      <c r="AY291" s="117" t="s">
        <v>160</v>
      </c>
      <c r="BE291" s="174">
        <f>IF(U291="základní",N291,0)</f>
        <v>0</v>
      </c>
      <c r="BF291" s="174">
        <f>IF(U291="snížená",N291,0)</f>
        <v>0</v>
      </c>
      <c r="BG291" s="174">
        <f>IF(U291="zákl. přenesená",N291,0)</f>
        <v>0</v>
      </c>
      <c r="BH291" s="174">
        <f>IF(U291="sníž. přenesená",N291,0)</f>
        <v>0</v>
      </c>
      <c r="BI291" s="174">
        <f>IF(U291="nulová",N291,0)</f>
        <v>0</v>
      </c>
      <c r="BJ291" s="117" t="s">
        <v>83</v>
      </c>
      <c r="BK291" s="174">
        <f>ROUND(L291*K291,2)</f>
        <v>0</v>
      </c>
      <c r="BL291" s="117" t="s">
        <v>510</v>
      </c>
      <c r="BM291" s="117" t="s">
        <v>2077</v>
      </c>
    </row>
    <row r="292" spans="2:51" s="216" customFormat="1" ht="20.5" customHeight="1">
      <c r="B292" s="211"/>
      <c r="C292" s="388"/>
      <c r="D292" s="388"/>
      <c r="E292" s="389" t="s">
        <v>5</v>
      </c>
      <c r="F292" s="390" t="s">
        <v>2003</v>
      </c>
      <c r="G292" s="391"/>
      <c r="H292" s="391"/>
      <c r="I292" s="391"/>
      <c r="J292" s="388"/>
      <c r="K292" s="392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395"/>
      <c r="D293" s="395"/>
      <c r="E293" s="396" t="s">
        <v>5</v>
      </c>
      <c r="F293" s="397" t="s">
        <v>2078</v>
      </c>
      <c r="G293" s="398"/>
      <c r="H293" s="398"/>
      <c r="I293" s="398"/>
      <c r="J293" s="395"/>
      <c r="K293" s="399">
        <v>25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83</v>
      </c>
      <c r="AY293" s="228" t="s">
        <v>160</v>
      </c>
    </row>
    <row r="294" spans="2:65" s="126" customFormat="1" ht="20.5" customHeight="1">
      <c r="B294" s="127"/>
      <c r="C294" s="383" t="s">
        <v>387</v>
      </c>
      <c r="D294" s="383" t="s">
        <v>161</v>
      </c>
      <c r="E294" s="384" t="s">
        <v>2079</v>
      </c>
      <c r="F294" s="385" t="s">
        <v>2080</v>
      </c>
      <c r="G294" s="385"/>
      <c r="H294" s="385"/>
      <c r="I294" s="385"/>
      <c r="J294" s="386" t="s">
        <v>363</v>
      </c>
      <c r="K294" s="387">
        <v>25</v>
      </c>
      <c r="L294" s="317">
        <v>0</v>
      </c>
      <c r="M294" s="317"/>
      <c r="N294" s="318">
        <f>ROUND(L294*K294,2)</f>
        <v>0</v>
      </c>
      <c r="O294" s="318"/>
      <c r="P294" s="318"/>
      <c r="Q294" s="318"/>
      <c r="R294" s="130"/>
      <c r="T294" s="207" t="s">
        <v>5</v>
      </c>
      <c r="U294" s="208" t="s">
        <v>40</v>
      </c>
      <c r="V294" s="128"/>
      <c r="W294" s="209">
        <f>V294*K294</f>
        <v>0</v>
      </c>
      <c r="X294" s="209">
        <v>0.00012</v>
      </c>
      <c r="Y294" s="209">
        <f>X294*K294</f>
        <v>0.003</v>
      </c>
      <c r="Z294" s="209">
        <v>0</v>
      </c>
      <c r="AA294" s="210">
        <f>Z294*K294</f>
        <v>0</v>
      </c>
      <c r="AR294" s="117" t="s">
        <v>510</v>
      </c>
      <c r="AT294" s="117" t="s">
        <v>161</v>
      </c>
      <c r="AU294" s="117" t="s">
        <v>114</v>
      </c>
      <c r="AY294" s="117" t="s">
        <v>160</v>
      </c>
      <c r="BE294" s="174">
        <f>IF(U294="základní",N294,0)</f>
        <v>0</v>
      </c>
      <c r="BF294" s="174">
        <f>IF(U294="snížená",N294,0)</f>
        <v>0</v>
      </c>
      <c r="BG294" s="174">
        <f>IF(U294="zákl. přenesená",N294,0)</f>
        <v>0</v>
      </c>
      <c r="BH294" s="174">
        <f>IF(U294="sníž. přenesená",N294,0)</f>
        <v>0</v>
      </c>
      <c r="BI294" s="174">
        <f>IF(U294="nulová",N294,0)</f>
        <v>0</v>
      </c>
      <c r="BJ294" s="117" t="s">
        <v>83</v>
      </c>
      <c r="BK294" s="174">
        <f>ROUND(L294*K294,2)</f>
        <v>0</v>
      </c>
      <c r="BL294" s="117" t="s">
        <v>510</v>
      </c>
      <c r="BM294" s="117" t="s">
        <v>2081</v>
      </c>
    </row>
    <row r="295" spans="2:51" s="216" customFormat="1" ht="20.5" customHeight="1">
      <c r="B295" s="211"/>
      <c r="C295" s="388"/>
      <c r="D295" s="388"/>
      <c r="E295" s="389" t="s">
        <v>5</v>
      </c>
      <c r="F295" s="390" t="s">
        <v>2003</v>
      </c>
      <c r="G295" s="391"/>
      <c r="H295" s="391"/>
      <c r="I295" s="391"/>
      <c r="J295" s="388"/>
      <c r="K295" s="392" t="s">
        <v>5</v>
      </c>
      <c r="L295" s="212"/>
      <c r="M295" s="212"/>
      <c r="N295" s="212"/>
      <c r="O295" s="212"/>
      <c r="P295" s="212"/>
      <c r="Q295" s="212"/>
      <c r="R295" s="215"/>
      <c r="T295" s="217"/>
      <c r="U295" s="212"/>
      <c r="V295" s="212"/>
      <c r="W295" s="212"/>
      <c r="X295" s="212"/>
      <c r="Y295" s="212"/>
      <c r="Z295" s="212"/>
      <c r="AA295" s="218"/>
      <c r="AT295" s="219" t="s">
        <v>168</v>
      </c>
      <c r="AU295" s="219" t="s">
        <v>114</v>
      </c>
      <c r="AV295" s="216" t="s">
        <v>83</v>
      </c>
      <c r="AW295" s="216" t="s">
        <v>33</v>
      </c>
      <c r="AX295" s="216" t="s">
        <v>75</v>
      </c>
      <c r="AY295" s="219" t="s">
        <v>160</v>
      </c>
    </row>
    <row r="296" spans="2:51" s="225" customFormat="1" ht="20.5" customHeight="1">
      <c r="B296" s="220"/>
      <c r="C296" s="395"/>
      <c r="D296" s="395"/>
      <c r="E296" s="396" t="s">
        <v>5</v>
      </c>
      <c r="F296" s="397" t="s">
        <v>2078</v>
      </c>
      <c r="G296" s="398"/>
      <c r="H296" s="398"/>
      <c r="I296" s="398"/>
      <c r="J296" s="395"/>
      <c r="K296" s="399">
        <v>25</v>
      </c>
      <c r="L296" s="221"/>
      <c r="M296" s="221"/>
      <c r="N296" s="221"/>
      <c r="O296" s="221"/>
      <c r="P296" s="221"/>
      <c r="Q296" s="221"/>
      <c r="R296" s="224"/>
      <c r="T296" s="226"/>
      <c r="U296" s="221"/>
      <c r="V296" s="221"/>
      <c r="W296" s="221"/>
      <c r="X296" s="221"/>
      <c r="Y296" s="221"/>
      <c r="Z296" s="221"/>
      <c r="AA296" s="227"/>
      <c r="AT296" s="228" t="s">
        <v>168</v>
      </c>
      <c r="AU296" s="228" t="s">
        <v>114</v>
      </c>
      <c r="AV296" s="225" t="s">
        <v>114</v>
      </c>
      <c r="AW296" s="225" t="s">
        <v>33</v>
      </c>
      <c r="AX296" s="225" t="s">
        <v>83</v>
      </c>
      <c r="AY296" s="228" t="s">
        <v>160</v>
      </c>
    </row>
    <row r="297" spans="2:65" s="126" customFormat="1" ht="28.95" customHeight="1">
      <c r="B297" s="127"/>
      <c r="C297" s="383" t="s">
        <v>391</v>
      </c>
      <c r="D297" s="383" t="s">
        <v>161</v>
      </c>
      <c r="E297" s="384" t="s">
        <v>2082</v>
      </c>
      <c r="F297" s="385" t="s">
        <v>2083</v>
      </c>
      <c r="G297" s="385"/>
      <c r="H297" s="385"/>
      <c r="I297" s="385"/>
      <c r="J297" s="386" t="s">
        <v>178</v>
      </c>
      <c r="K297" s="387">
        <v>104</v>
      </c>
      <c r="L297" s="317">
        <v>0</v>
      </c>
      <c r="M297" s="317"/>
      <c r="N297" s="318">
        <f>ROUND(L297*K297,2)</f>
        <v>0</v>
      </c>
      <c r="O297" s="318"/>
      <c r="P297" s="318"/>
      <c r="Q297" s="318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510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510</v>
      </c>
      <c r="BM297" s="117" t="s">
        <v>2084</v>
      </c>
    </row>
    <row r="298" spans="2:51" s="216" customFormat="1" ht="20.5" customHeight="1">
      <c r="B298" s="211"/>
      <c r="C298" s="388"/>
      <c r="D298" s="388"/>
      <c r="E298" s="389" t="s">
        <v>5</v>
      </c>
      <c r="F298" s="390" t="s">
        <v>2003</v>
      </c>
      <c r="G298" s="391"/>
      <c r="H298" s="391"/>
      <c r="I298" s="391"/>
      <c r="J298" s="388"/>
      <c r="K298" s="392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395"/>
      <c r="D299" s="395"/>
      <c r="E299" s="396" t="s">
        <v>5</v>
      </c>
      <c r="F299" s="397" t="s">
        <v>2007</v>
      </c>
      <c r="G299" s="398"/>
      <c r="H299" s="398"/>
      <c r="I299" s="398"/>
      <c r="J299" s="395"/>
      <c r="K299" s="399">
        <v>104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83</v>
      </c>
      <c r="AY299" s="228" t="s">
        <v>160</v>
      </c>
    </row>
    <row r="300" spans="2:65" s="126" customFormat="1" ht="28.95" customHeight="1">
      <c r="B300" s="127"/>
      <c r="C300" s="383" t="s">
        <v>396</v>
      </c>
      <c r="D300" s="383" t="s">
        <v>161</v>
      </c>
      <c r="E300" s="384" t="s">
        <v>2085</v>
      </c>
      <c r="F300" s="385" t="s">
        <v>2086</v>
      </c>
      <c r="G300" s="385"/>
      <c r="H300" s="385"/>
      <c r="I300" s="385"/>
      <c r="J300" s="386" t="s">
        <v>178</v>
      </c>
      <c r="K300" s="387">
        <v>246.1</v>
      </c>
      <c r="L300" s="317">
        <v>0</v>
      </c>
      <c r="M300" s="317"/>
      <c r="N300" s="318">
        <f>ROUND(L300*K300,2)</f>
        <v>0</v>
      </c>
      <c r="O300" s="318"/>
      <c r="P300" s="318"/>
      <c r="Q300" s="318"/>
      <c r="R300" s="130"/>
      <c r="T300" s="207" t="s">
        <v>5</v>
      </c>
      <c r="U300" s="208" t="s">
        <v>40</v>
      </c>
      <c r="V300" s="128"/>
      <c r="W300" s="209">
        <f>V300*K300</f>
        <v>0</v>
      </c>
      <c r="X300" s="209">
        <v>0</v>
      </c>
      <c r="Y300" s="209">
        <f>X300*K300</f>
        <v>0</v>
      </c>
      <c r="Z300" s="209">
        <v>0</v>
      </c>
      <c r="AA300" s="210">
        <f>Z300*K300</f>
        <v>0</v>
      </c>
      <c r="AR300" s="117" t="s">
        <v>510</v>
      </c>
      <c r="AT300" s="117" t="s">
        <v>161</v>
      </c>
      <c r="AU300" s="117" t="s">
        <v>114</v>
      </c>
      <c r="AY300" s="117" t="s">
        <v>160</v>
      </c>
      <c r="BE300" s="174">
        <f>IF(U300="základní",N300,0)</f>
        <v>0</v>
      </c>
      <c r="BF300" s="174">
        <f>IF(U300="snížená",N300,0)</f>
        <v>0</v>
      </c>
      <c r="BG300" s="174">
        <f>IF(U300="zákl. přenesená",N300,0)</f>
        <v>0</v>
      </c>
      <c r="BH300" s="174">
        <f>IF(U300="sníž. přenesená",N300,0)</f>
        <v>0</v>
      </c>
      <c r="BI300" s="174">
        <f>IF(U300="nulová",N300,0)</f>
        <v>0</v>
      </c>
      <c r="BJ300" s="117" t="s">
        <v>83</v>
      </c>
      <c r="BK300" s="174">
        <f>ROUND(L300*K300,2)</f>
        <v>0</v>
      </c>
      <c r="BL300" s="117" t="s">
        <v>510</v>
      </c>
      <c r="BM300" s="117" t="s">
        <v>2087</v>
      </c>
    </row>
    <row r="301" spans="2:51" s="216" customFormat="1" ht="20.5" customHeight="1">
      <c r="B301" s="211"/>
      <c r="C301" s="388"/>
      <c r="D301" s="388"/>
      <c r="E301" s="389" t="s">
        <v>5</v>
      </c>
      <c r="F301" s="390" t="s">
        <v>2003</v>
      </c>
      <c r="G301" s="391"/>
      <c r="H301" s="391"/>
      <c r="I301" s="391"/>
      <c r="J301" s="388"/>
      <c r="K301" s="392" t="s">
        <v>5</v>
      </c>
      <c r="L301" s="212"/>
      <c r="M301" s="212"/>
      <c r="N301" s="212"/>
      <c r="O301" s="212"/>
      <c r="P301" s="212"/>
      <c r="Q301" s="212"/>
      <c r="R301" s="215"/>
      <c r="T301" s="217"/>
      <c r="U301" s="212"/>
      <c r="V301" s="212"/>
      <c r="W301" s="212"/>
      <c r="X301" s="212"/>
      <c r="Y301" s="212"/>
      <c r="Z301" s="212"/>
      <c r="AA301" s="218"/>
      <c r="AT301" s="219" t="s">
        <v>168</v>
      </c>
      <c r="AU301" s="219" t="s">
        <v>114</v>
      </c>
      <c r="AV301" s="216" t="s">
        <v>83</v>
      </c>
      <c r="AW301" s="216" t="s">
        <v>33</v>
      </c>
      <c r="AX301" s="216" t="s">
        <v>75</v>
      </c>
      <c r="AY301" s="219" t="s">
        <v>160</v>
      </c>
    </row>
    <row r="302" spans="2:51" s="225" customFormat="1" ht="20.5" customHeight="1">
      <c r="B302" s="220"/>
      <c r="C302" s="395"/>
      <c r="D302" s="395"/>
      <c r="E302" s="396" t="s">
        <v>5</v>
      </c>
      <c r="F302" s="397" t="s">
        <v>2088</v>
      </c>
      <c r="G302" s="398"/>
      <c r="H302" s="398"/>
      <c r="I302" s="398"/>
      <c r="J302" s="395"/>
      <c r="K302" s="399">
        <v>246.1</v>
      </c>
      <c r="L302" s="221"/>
      <c r="M302" s="221"/>
      <c r="N302" s="221"/>
      <c r="O302" s="221"/>
      <c r="P302" s="221"/>
      <c r="Q302" s="221"/>
      <c r="R302" s="224"/>
      <c r="T302" s="226"/>
      <c r="U302" s="221"/>
      <c r="V302" s="221"/>
      <c r="W302" s="221"/>
      <c r="X302" s="221"/>
      <c r="Y302" s="221"/>
      <c r="Z302" s="221"/>
      <c r="AA302" s="227"/>
      <c r="AT302" s="228" t="s">
        <v>168</v>
      </c>
      <c r="AU302" s="228" t="s">
        <v>114</v>
      </c>
      <c r="AV302" s="225" t="s">
        <v>114</v>
      </c>
      <c r="AW302" s="225" t="s">
        <v>33</v>
      </c>
      <c r="AX302" s="225" t="s">
        <v>83</v>
      </c>
      <c r="AY302" s="228" t="s">
        <v>160</v>
      </c>
    </row>
    <row r="303" spans="2:65" s="126" customFormat="1" ht="20.5" customHeight="1">
      <c r="B303" s="127"/>
      <c r="C303" s="383" t="s">
        <v>400</v>
      </c>
      <c r="D303" s="383" t="s">
        <v>161</v>
      </c>
      <c r="E303" s="384" t="s">
        <v>2089</v>
      </c>
      <c r="F303" s="385" t="s">
        <v>2090</v>
      </c>
      <c r="G303" s="385"/>
      <c r="H303" s="385"/>
      <c r="I303" s="385"/>
      <c r="J303" s="386" t="s">
        <v>178</v>
      </c>
      <c r="K303" s="387">
        <v>350.1</v>
      </c>
      <c r="L303" s="317">
        <v>0</v>
      </c>
      <c r="M303" s="317"/>
      <c r="N303" s="318">
        <f>ROUND(L303*K303,2)</f>
        <v>0</v>
      </c>
      <c r="O303" s="318"/>
      <c r="P303" s="318"/>
      <c r="Q303" s="318"/>
      <c r="R303" s="130"/>
      <c r="T303" s="207" t="s">
        <v>5</v>
      </c>
      <c r="U303" s="208" t="s">
        <v>40</v>
      </c>
      <c r="V303" s="128"/>
      <c r="W303" s="209">
        <f>V303*K303</f>
        <v>0</v>
      </c>
      <c r="X303" s="209">
        <v>0</v>
      </c>
      <c r="Y303" s="209">
        <f>X303*K303</f>
        <v>0</v>
      </c>
      <c r="Z303" s="209">
        <v>0</v>
      </c>
      <c r="AA303" s="210">
        <f>Z303*K303</f>
        <v>0</v>
      </c>
      <c r="AR303" s="117" t="s">
        <v>510</v>
      </c>
      <c r="AT303" s="117" t="s">
        <v>161</v>
      </c>
      <c r="AU303" s="117" t="s">
        <v>114</v>
      </c>
      <c r="AY303" s="117" t="s">
        <v>160</v>
      </c>
      <c r="BE303" s="174">
        <f>IF(U303="základní",N303,0)</f>
        <v>0</v>
      </c>
      <c r="BF303" s="174">
        <f>IF(U303="snížená",N303,0)</f>
        <v>0</v>
      </c>
      <c r="BG303" s="174">
        <f>IF(U303="zákl. přenesená",N303,0)</f>
        <v>0</v>
      </c>
      <c r="BH303" s="174">
        <f>IF(U303="sníž. přenesená",N303,0)</f>
        <v>0</v>
      </c>
      <c r="BI303" s="174">
        <f>IF(U303="nulová",N303,0)</f>
        <v>0</v>
      </c>
      <c r="BJ303" s="117" t="s">
        <v>83</v>
      </c>
      <c r="BK303" s="174">
        <f>ROUND(L303*K303,2)</f>
        <v>0</v>
      </c>
      <c r="BL303" s="117" t="s">
        <v>510</v>
      </c>
      <c r="BM303" s="117" t="s">
        <v>2091</v>
      </c>
    </row>
    <row r="304" spans="2:51" s="216" customFormat="1" ht="20.5" customHeight="1">
      <c r="B304" s="211"/>
      <c r="C304" s="388"/>
      <c r="D304" s="388"/>
      <c r="E304" s="389" t="s">
        <v>5</v>
      </c>
      <c r="F304" s="390" t="s">
        <v>2003</v>
      </c>
      <c r="G304" s="391"/>
      <c r="H304" s="391"/>
      <c r="I304" s="391"/>
      <c r="J304" s="388"/>
      <c r="K304" s="392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25" customFormat="1" ht="20.5" customHeight="1">
      <c r="B305" s="220"/>
      <c r="C305" s="395"/>
      <c r="D305" s="395"/>
      <c r="E305" s="396" t="s">
        <v>5</v>
      </c>
      <c r="F305" s="397" t="s">
        <v>2092</v>
      </c>
      <c r="G305" s="398"/>
      <c r="H305" s="398"/>
      <c r="I305" s="398"/>
      <c r="J305" s="395"/>
      <c r="K305" s="399">
        <v>350.1</v>
      </c>
      <c r="L305" s="221"/>
      <c r="M305" s="221"/>
      <c r="N305" s="221"/>
      <c r="O305" s="221"/>
      <c r="P305" s="221"/>
      <c r="Q305" s="221"/>
      <c r="R305" s="224"/>
      <c r="T305" s="226"/>
      <c r="U305" s="221"/>
      <c r="V305" s="221"/>
      <c r="W305" s="221"/>
      <c r="X305" s="221"/>
      <c r="Y305" s="221"/>
      <c r="Z305" s="221"/>
      <c r="AA305" s="227"/>
      <c r="AT305" s="228" t="s">
        <v>168</v>
      </c>
      <c r="AU305" s="228" t="s">
        <v>114</v>
      </c>
      <c r="AV305" s="225" t="s">
        <v>114</v>
      </c>
      <c r="AW305" s="225" t="s">
        <v>33</v>
      </c>
      <c r="AX305" s="225" t="s">
        <v>83</v>
      </c>
      <c r="AY305" s="228" t="s">
        <v>160</v>
      </c>
    </row>
    <row r="306" spans="2:65" s="126" customFormat="1" ht="20.5" customHeight="1">
      <c r="B306" s="127"/>
      <c r="C306" s="383" t="s">
        <v>405</v>
      </c>
      <c r="D306" s="383" t="s">
        <v>161</v>
      </c>
      <c r="E306" s="384" t="s">
        <v>2093</v>
      </c>
      <c r="F306" s="385" t="s">
        <v>2094</v>
      </c>
      <c r="G306" s="385"/>
      <c r="H306" s="385"/>
      <c r="I306" s="385"/>
      <c r="J306" s="386" t="s">
        <v>2095</v>
      </c>
      <c r="K306" s="387">
        <v>1</v>
      </c>
      <c r="L306" s="317">
        <v>0</v>
      </c>
      <c r="M306" s="317"/>
      <c r="N306" s="318">
        <f>ROUND(L306*K306,2)</f>
        <v>0</v>
      </c>
      <c r="O306" s="318"/>
      <c r="P306" s="318"/>
      <c r="Q306" s="318"/>
      <c r="R306" s="130"/>
      <c r="T306" s="207" t="s">
        <v>5</v>
      </c>
      <c r="U306" s="208" t="s">
        <v>40</v>
      </c>
      <c r="V306" s="128"/>
      <c r="W306" s="209">
        <f>V306*K306</f>
        <v>0</v>
      </c>
      <c r="X306" s="209">
        <v>0</v>
      </c>
      <c r="Y306" s="209">
        <f>X306*K306</f>
        <v>0</v>
      </c>
      <c r="Z306" s="209">
        <v>0</v>
      </c>
      <c r="AA306" s="210">
        <f>Z306*K306</f>
        <v>0</v>
      </c>
      <c r="AR306" s="117" t="s">
        <v>510</v>
      </c>
      <c r="AT306" s="117" t="s">
        <v>161</v>
      </c>
      <c r="AU306" s="117" t="s">
        <v>114</v>
      </c>
      <c r="AY306" s="117" t="s">
        <v>160</v>
      </c>
      <c r="BE306" s="174">
        <f>IF(U306="základní",N306,0)</f>
        <v>0</v>
      </c>
      <c r="BF306" s="174">
        <f>IF(U306="snížená",N306,0)</f>
        <v>0</v>
      </c>
      <c r="BG306" s="174">
        <f>IF(U306="zákl. přenesená",N306,0)</f>
        <v>0</v>
      </c>
      <c r="BH306" s="174">
        <f>IF(U306="sníž. přenesená",N306,0)</f>
        <v>0</v>
      </c>
      <c r="BI306" s="174">
        <f>IF(U306="nulová",N306,0)</f>
        <v>0</v>
      </c>
      <c r="BJ306" s="117" t="s">
        <v>83</v>
      </c>
      <c r="BK306" s="174">
        <f>ROUND(L306*K306,2)</f>
        <v>0</v>
      </c>
      <c r="BL306" s="117" t="s">
        <v>510</v>
      </c>
      <c r="BM306" s="117" t="s">
        <v>2096</v>
      </c>
    </row>
    <row r="307" spans="2:65" s="126" customFormat="1" ht="20.5" customHeight="1">
      <c r="B307" s="127"/>
      <c r="C307" s="412" t="s">
        <v>409</v>
      </c>
      <c r="D307" s="412" t="s">
        <v>237</v>
      </c>
      <c r="E307" s="413" t="s">
        <v>2097</v>
      </c>
      <c r="F307" s="414" t="s">
        <v>2098</v>
      </c>
      <c r="G307" s="414"/>
      <c r="H307" s="414"/>
      <c r="I307" s="414"/>
      <c r="J307" s="415" t="s">
        <v>363</v>
      </c>
      <c r="K307" s="416">
        <v>18</v>
      </c>
      <c r="L307" s="323">
        <v>0</v>
      </c>
      <c r="M307" s="323"/>
      <c r="N307" s="324">
        <f>ROUND(L307*K307,2)</f>
        <v>0</v>
      </c>
      <c r="O307" s="318"/>
      <c r="P307" s="318"/>
      <c r="Q307" s="318"/>
      <c r="R307" s="130"/>
      <c r="T307" s="207" t="s">
        <v>5</v>
      </c>
      <c r="U307" s="208" t="s">
        <v>40</v>
      </c>
      <c r="V307" s="128"/>
      <c r="W307" s="209">
        <f>V307*K307</f>
        <v>0</v>
      </c>
      <c r="X307" s="209">
        <v>0</v>
      </c>
      <c r="Y307" s="209">
        <f>X307*K307</f>
        <v>0</v>
      </c>
      <c r="Z307" s="209">
        <v>0</v>
      </c>
      <c r="AA307" s="210">
        <f>Z307*K307</f>
        <v>0</v>
      </c>
      <c r="AR307" s="117" t="s">
        <v>2053</v>
      </c>
      <c r="AT307" s="117" t="s">
        <v>237</v>
      </c>
      <c r="AU307" s="117" t="s">
        <v>114</v>
      </c>
      <c r="AY307" s="117" t="s">
        <v>160</v>
      </c>
      <c r="BE307" s="174">
        <f>IF(U307="základní",N307,0)</f>
        <v>0</v>
      </c>
      <c r="BF307" s="174">
        <f>IF(U307="snížená",N307,0)</f>
        <v>0</v>
      </c>
      <c r="BG307" s="174">
        <f>IF(U307="zákl. přenesená",N307,0)</f>
        <v>0</v>
      </c>
      <c r="BH307" s="174">
        <f>IF(U307="sníž. přenesená",N307,0)</f>
        <v>0</v>
      </c>
      <c r="BI307" s="174">
        <f>IF(U307="nulová",N307,0)</f>
        <v>0</v>
      </c>
      <c r="BJ307" s="117" t="s">
        <v>83</v>
      </c>
      <c r="BK307" s="174">
        <f>ROUND(L307*K307,2)</f>
        <v>0</v>
      </c>
      <c r="BL307" s="117" t="s">
        <v>2053</v>
      </c>
      <c r="BM307" s="117" t="s">
        <v>2099</v>
      </c>
    </row>
    <row r="308" spans="2:51" s="216" customFormat="1" ht="20.5" customHeight="1">
      <c r="B308" s="211"/>
      <c r="C308" s="388"/>
      <c r="D308" s="388"/>
      <c r="E308" s="389" t="s">
        <v>5</v>
      </c>
      <c r="F308" s="390" t="s">
        <v>2003</v>
      </c>
      <c r="G308" s="391"/>
      <c r="H308" s="391"/>
      <c r="I308" s="391"/>
      <c r="J308" s="388"/>
      <c r="K308" s="392" t="s">
        <v>5</v>
      </c>
      <c r="L308" s="212"/>
      <c r="M308" s="212"/>
      <c r="N308" s="212"/>
      <c r="O308" s="212"/>
      <c r="P308" s="212"/>
      <c r="Q308" s="212"/>
      <c r="R308" s="215"/>
      <c r="T308" s="217"/>
      <c r="U308" s="212"/>
      <c r="V308" s="212"/>
      <c r="W308" s="212"/>
      <c r="X308" s="212"/>
      <c r="Y308" s="212"/>
      <c r="Z308" s="212"/>
      <c r="AA308" s="218"/>
      <c r="AT308" s="219" t="s">
        <v>168</v>
      </c>
      <c r="AU308" s="219" t="s">
        <v>114</v>
      </c>
      <c r="AV308" s="216" t="s">
        <v>83</v>
      </c>
      <c r="AW308" s="216" t="s">
        <v>33</v>
      </c>
      <c r="AX308" s="216" t="s">
        <v>75</v>
      </c>
      <c r="AY308" s="219" t="s">
        <v>160</v>
      </c>
    </row>
    <row r="309" spans="2:51" s="225" customFormat="1" ht="20.5" customHeight="1">
      <c r="B309" s="220"/>
      <c r="C309" s="395"/>
      <c r="D309" s="395"/>
      <c r="E309" s="396" t="s">
        <v>5</v>
      </c>
      <c r="F309" s="397" t="s">
        <v>2004</v>
      </c>
      <c r="G309" s="398"/>
      <c r="H309" s="398"/>
      <c r="I309" s="398"/>
      <c r="J309" s="395"/>
      <c r="K309" s="399">
        <v>18</v>
      </c>
      <c r="L309" s="221"/>
      <c r="M309" s="221"/>
      <c r="N309" s="221"/>
      <c r="O309" s="221"/>
      <c r="P309" s="221"/>
      <c r="Q309" s="221"/>
      <c r="R309" s="224"/>
      <c r="T309" s="226"/>
      <c r="U309" s="221"/>
      <c r="V309" s="221"/>
      <c r="W309" s="221"/>
      <c r="X309" s="221"/>
      <c r="Y309" s="221"/>
      <c r="Z309" s="221"/>
      <c r="AA309" s="227"/>
      <c r="AT309" s="228" t="s">
        <v>168</v>
      </c>
      <c r="AU309" s="228" t="s">
        <v>114</v>
      </c>
      <c r="AV309" s="225" t="s">
        <v>114</v>
      </c>
      <c r="AW309" s="225" t="s">
        <v>33</v>
      </c>
      <c r="AX309" s="225" t="s">
        <v>83</v>
      </c>
      <c r="AY309" s="228" t="s">
        <v>160</v>
      </c>
    </row>
    <row r="310" spans="2:65" s="126" customFormat="1" ht="20.5" customHeight="1">
      <c r="B310" s="127"/>
      <c r="C310" s="412" t="s">
        <v>415</v>
      </c>
      <c r="D310" s="412" t="s">
        <v>237</v>
      </c>
      <c r="E310" s="413" t="s">
        <v>2100</v>
      </c>
      <c r="F310" s="414" t="s">
        <v>2101</v>
      </c>
      <c r="G310" s="414"/>
      <c r="H310" s="414"/>
      <c r="I310" s="414"/>
      <c r="J310" s="415" t="s">
        <v>363</v>
      </c>
      <c r="K310" s="416">
        <v>25</v>
      </c>
      <c r="L310" s="323">
        <v>0</v>
      </c>
      <c r="M310" s="323"/>
      <c r="N310" s="324">
        <f>ROUND(L310*K310,2)</f>
        <v>0</v>
      </c>
      <c r="O310" s="318"/>
      <c r="P310" s="318"/>
      <c r="Q310" s="318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</v>
      </c>
      <c r="Y310" s="209">
        <f>X310*K310</f>
        <v>0</v>
      </c>
      <c r="Z310" s="209">
        <v>0</v>
      </c>
      <c r="AA310" s="210">
        <f>Z310*K310</f>
        <v>0</v>
      </c>
      <c r="AR310" s="117" t="s">
        <v>2053</v>
      </c>
      <c r="AT310" s="117" t="s">
        <v>237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2053</v>
      </c>
      <c r="BM310" s="117" t="s">
        <v>2102</v>
      </c>
    </row>
    <row r="311" spans="2:51" s="216" customFormat="1" ht="20.5" customHeight="1">
      <c r="B311" s="211"/>
      <c r="C311" s="388"/>
      <c r="D311" s="388"/>
      <c r="E311" s="389" t="s">
        <v>5</v>
      </c>
      <c r="F311" s="390" t="s">
        <v>2003</v>
      </c>
      <c r="G311" s="391"/>
      <c r="H311" s="391"/>
      <c r="I311" s="391"/>
      <c r="J311" s="388"/>
      <c r="K311" s="392" t="s">
        <v>5</v>
      </c>
      <c r="L311" s="212"/>
      <c r="M311" s="212"/>
      <c r="N311" s="212"/>
      <c r="O311" s="212"/>
      <c r="P311" s="212"/>
      <c r="Q311" s="212"/>
      <c r="R311" s="215"/>
      <c r="T311" s="217"/>
      <c r="U311" s="212"/>
      <c r="V311" s="212"/>
      <c r="W311" s="212"/>
      <c r="X311" s="212"/>
      <c r="Y311" s="212"/>
      <c r="Z311" s="212"/>
      <c r="AA311" s="218"/>
      <c r="AT311" s="219" t="s">
        <v>168</v>
      </c>
      <c r="AU311" s="219" t="s">
        <v>114</v>
      </c>
      <c r="AV311" s="216" t="s">
        <v>83</v>
      </c>
      <c r="AW311" s="216" t="s">
        <v>33</v>
      </c>
      <c r="AX311" s="216" t="s">
        <v>75</v>
      </c>
      <c r="AY311" s="219" t="s">
        <v>160</v>
      </c>
    </row>
    <row r="312" spans="2:51" s="225" customFormat="1" ht="20.5" customHeight="1">
      <c r="B312" s="220"/>
      <c r="C312" s="395"/>
      <c r="D312" s="395"/>
      <c r="E312" s="396" t="s">
        <v>5</v>
      </c>
      <c r="F312" s="397" t="s">
        <v>2078</v>
      </c>
      <c r="G312" s="398"/>
      <c r="H312" s="398"/>
      <c r="I312" s="398"/>
      <c r="J312" s="395"/>
      <c r="K312" s="399">
        <v>25</v>
      </c>
      <c r="L312" s="221"/>
      <c r="M312" s="221"/>
      <c r="N312" s="221"/>
      <c r="O312" s="221"/>
      <c r="P312" s="221"/>
      <c r="Q312" s="221"/>
      <c r="R312" s="224"/>
      <c r="T312" s="226"/>
      <c r="U312" s="221"/>
      <c r="V312" s="221"/>
      <c r="W312" s="221"/>
      <c r="X312" s="221"/>
      <c r="Y312" s="221"/>
      <c r="Z312" s="221"/>
      <c r="AA312" s="227"/>
      <c r="AT312" s="228" t="s">
        <v>168</v>
      </c>
      <c r="AU312" s="228" t="s">
        <v>114</v>
      </c>
      <c r="AV312" s="225" t="s">
        <v>114</v>
      </c>
      <c r="AW312" s="225" t="s">
        <v>33</v>
      </c>
      <c r="AX312" s="225" t="s">
        <v>83</v>
      </c>
      <c r="AY312" s="228" t="s">
        <v>160</v>
      </c>
    </row>
    <row r="313" spans="2:65" s="126" customFormat="1" ht="20.5" customHeight="1">
      <c r="B313" s="127"/>
      <c r="C313" s="412" t="s">
        <v>421</v>
      </c>
      <c r="D313" s="412" t="s">
        <v>237</v>
      </c>
      <c r="E313" s="413" t="s">
        <v>2103</v>
      </c>
      <c r="F313" s="414" t="s">
        <v>2104</v>
      </c>
      <c r="G313" s="414"/>
      <c r="H313" s="414"/>
      <c r="I313" s="414"/>
      <c r="J313" s="415" t="s">
        <v>363</v>
      </c>
      <c r="K313" s="416">
        <v>18</v>
      </c>
      <c r="L313" s="323">
        <v>0</v>
      </c>
      <c r="M313" s="323"/>
      <c r="N313" s="324">
        <f>ROUND(L313*K313,2)</f>
        <v>0</v>
      </c>
      <c r="O313" s="318"/>
      <c r="P313" s="318"/>
      <c r="Q313" s="318"/>
      <c r="R313" s="130"/>
      <c r="T313" s="207" t="s">
        <v>5</v>
      </c>
      <c r="U313" s="208" t="s">
        <v>40</v>
      </c>
      <c r="V313" s="128"/>
      <c r="W313" s="209">
        <f>V313*K313</f>
        <v>0</v>
      </c>
      <c r="X313" s="209">
        <v>0</v>
      </c>
      <c r="Y313" s="209">
        <f>X313*K313</f>
        <v>0</v>
      </c>
      <c r="Z313" s="209">
        <v>0</v>
      </c>
      <c r="AA313" s="210">
        <f>Z313*K313</f>
        <v>0</v>
      </c>
      <c r="AR313" s="117" t="s">
        <v>2053</v>
      </c>
      <c r="AT313" s="117" t="s">
        <v>237</v>
      </c>
      <c r="AU313" s="117" t="s">
        <v>114</v>
      </c>
      <c r="AY313" s="117" t="s">
        <v>160</v>
      </c>
      <c r="BE313" s="174">
        <f>IF(U313="základní",N313,0)</f>
        <v>0</v>
      </c>
      <c r="BF313" s="174">
        <f>IF(U313="snížená",N313,0)</f>
        <v>0</v>
      </c>
      <c r="BG313" s="174">
        <f>IF(U313="zákl. přenesená",N313,0)</f>
        <v>0</v>
      </c>
      <c r="BH313" s="174">
        <f>IF(U313="sníž. přenesená",N313,0)</f>
        <v>0</v>
      </c>
      <c r="BI313" s="174">
        <f>IF(U313="nulová",N313,0)</f>
        <v>0</v>
      </c>
      <c r="BJ313" s="117" t="s">
        <v>83</v>
      </c>
      <c r="BK313" s="174">
        <f>ROUND(L313*K313,2)</f>
        <v>0</v>
      </c>
      <c r="BL313" s="117" t="s">
        <v>2053</v>
      </c>
      <c r="BM313" s="117" t="s">
        <v>2105</v>
      </c>
    </row>
    <row r="314" spans="2:51" s="216" customFormat="1" ht="20.5" customHeight="1">
      <c r="B314" s="211"/>
      <c r="C314" s="388"/>
      <c r="D314" s="388"/>
      <c r="E314" s="389" t="s">
        <v>5</v>
      </c>
      <c r="F314" s="390" t="s">
        <v>2003</v>
      </c>
      <c r="G314" s="391"/>
      <c r="H314" s="391"/>
      <c r="I314" s="391"/>
      <c r="J314" s="388"/>
      <c r="K314" s="392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25" customFormat="1" ht="20.5" customHeight="1">
      <c r="B315" s="220"/>
      <c r="C315" s="395"/>
      <c r="D315" s="395"/>
      <c r="E315" s="396" t="s">
        <v>5</v>
      </c>
      <c r="F315" s="397" t="s">
        <v>2004</v>
      </c>
      <c r="G315" s="398"/>
      <c r="H315" s="398"/>
      <c r="I315" s="398"/>
      <c r="J315" s="395"/>
      <c r="K315" s="399">
        <v>18</v>
      </c>
      <c r="L315" s="221"/>
      <c r="M315" s="221"/>
      <c r="N315" s="221"/>
      <c r="O315" s="221"/>
      <c r="P315" s="221"/>
      <c r="Q315" s="221"/>
      <c r="R315" s="224"/>
      <c r="T315" s="226"/>
      <c r="U315" s="221"/>
      <c r="V315" s="221"/>
      <c r="W315" s="221"/>
      <c r="X315" s="221"/>
      <c r="Y315" s="221"/>
      <c r="Z315" s="221"/>
      <c r="AA315" s="227"/>
      <c r="AT315" s="228" t="s">
        <v>168</v>
      </c>
      <c r="AU315" s="228" t="s">
        <v>114</v>
      </c>
      <c r="AV315" s="225" t="s">
        <v>114</v>
      </c>
      <c r="AW315" s="225" t="s">
        <v>33</v>
      </c>
      <c r="AX315" s="225" t="s">
        <v>83</v>
      </c>
      <c r="AY315" s="228" t="s">
        <v>160</v>
      </c>
    </row>
    <row r="316" spans="2:65" s="126" customFormat="1" ht="20.5" customHeight="1">
      <c r="B316" s="127"/>
      <c r="C316" s="412" t="s">
        <v>425</v>
      </c>
      <c r="D316" s="412" t="s">
        <v>237</v>
      </c>
      <c r="E316" s="413" t="s">
        <v>2106</v>
      </c>
      <c r="F316" s="414" t="s">
        <v>2107</v>
      </c>
      <c r="G316" s="414"/>
      <c r="H316" s="414"/>
      <c r="I316" s="414"/>
      <c r="J316" s="415" t="s">
        <v>363</v>
      </c>
      <c r="K316" s="416">
        <v>3</v>
      </c>
      <c r="L316" s="323">
        <v>0</v>
      </c>
      <c r="M316" s="323"/>
      <c r="N316" s="324">
        <f>ROUND(L316*K316,2)</f>
        <v>0</v>
      </c>
      <c r="O316" s="318"/>
      <c r="P316" s="318"/>
      <c r="Q316" s="318"/>
      <c r="R316" s="130"/>
      <c r="T316" s="207" t="s">
        <v>5</v>
      </c>
      <c r="U316" s="208" t="s">
        <v>40</v>
      </c>
      <c r="V316" s="128"/>
      <c r="W316" s="209">
        <f>V316*K316</f>
        <v>0</v>
      </c>
      <c r="X316" s="209">
        <v>0</v>
      </c>
      <c r="Y316" s="209">
        <f>X316*K316</f>
        <v>0</v>
      </c>
      <c r="Z316" s="209">
        <v>0</v>
      </c>
      <c r="AA316" s="210">
        <f>Z316*K316</f>
        <v>0</v>
      </c>
      <c r="AR316" s="117" t="s">
        <v>2053</v>
      </c>
      <c r="AT316" s="117" t="s">
        <v>237</v>
      </c>
      <c r="AU316" s="117" t="s">
        <v>114</v>
      </c>
      <c r="AY316" s="117" t="s">
        <v>160</v>
      </c>
      <c r="BE316" s="174">
        <f>IF(U316="základní",N316,0)</f>
        <v>0</v>
      </c>
      <c r="BF316" s="174">
        <f>IF(U316="snížená",N316,0)</f>
        <v>0</v>
      </c>
      <c r="BG316" s="174">
        <f>IF(U316="zákl. přenesená",N316,0)</f>
        <v>0</v>
      </c>
      <c r="BH316" s="174">
        <f>IF(U316="sníž. přenesená",N316,0)</f>
        <v>0</v>
      </c>
      <c r="BI316" s="174">
        <f>IF(U316="nulová",N316,0)</f>
        <v>0</v>
      </c>
      <c r="BJ316" s="117" t="s">
        <v>83</v>
      </c>
      <c r="BK316" s="174">
        <f>ROUND(L316*K316,2)</f>
        <v>0</v>
      </c>
      <c r="BL316" s="117" t="s">
        <v>2053</v>
      </c>
      <c r="BM316" s="117" t="s">
        <v>2108</v>
      </c>
    </row>
    <row r="317" spans="2:51" s="216" customFormat="1" ht="20.5" customHeight="1">
      <c r="B317" s="211"/>
      <c r="C317" s="388"/>
      <c r="D317" s="388"/>
      <c r="E317" s="389" t="s">
        <v>5</v>
      </c>
      <c r="F317" s="390" t="s">
        <v>2003</v>
      </c>
      <c r="G317" s="391"/>
      <c r="H317" s="391"/>
      <c r="I317" s="391"/>
      <c r="J317" s="388"/>
      <c r="K317" s="392" t="s">
        <v>5</v>
      </c>
      <c r="L317" s="212"/>
      <c r="M317" s="212"/>
      <c r="N317" s="212"/>
      <c r="O317" s="212"/>
      <c r="P317" s="212"/>
      <c r="Q317" s="212"/>
      <c r="R317" s="215"/>
      <c r="T317" s="217"/>
      <c r="U317" s="212"/>
      <c r="V317" s="212"/>
      <c r="W317" s="212"/>
      <c r="X317" s="212"/>
      <c r="Y317" s="212"/>
      <c r="Z317" s="212"/>
      <c r="AA317" s="218"/>
      <c r="AT317" s="219" t="s">
        <v>168</v>
      </c>
      <c r="AU317" s="219" t="s">
        <v>114</v>
      </c>
      <c r="AV317" s="216" t="s">
        <v>83</v>
      </c>
      <c r="AW317" s="216" t="s">
        <v>33</v>
      </c>
      <c r="AX317" s="216" t="s">
        <v>75</v>
      </c>
      <c r="AY317" s="219" t="s">
        <v>160</v>
      </c>
    </row>
    <row r="318" spans="2:51" s="225" customFormat="1" ht="20.5" customHeight="1">
      <c r="B318" s="220"/>
      <c r="C318" s="395"/>
      <c r="D318" s="395"/>
      <c r="E318" s="396" t="s">
        <v>5</v>
      </c>
      <c r="F318" s="397" t="s">
        <v>2109</v>
      </c>
      <c r="G318" s="398"/>
      <c r="H318" s="398"/>
      <c r="I318" s="398"/>
      <c r="J318" s="395"/>
      <c r="K318" s="399">
        <v>3</v>
      </c>
      <c r="L318" s="221"/>
      <c r="M318" s="221"/>
      <c r="N318" s="221"/>
      <c r="O318" s="221"/>
      <c r="P318" s="221"/>
      <c r="Q318" s="221"/>
      <c r="R318" s="224"/>
      <c r="T318" s="226"/>
      <c r="U318" s="221"/>
      <c r="V318" s="221"/>
      <c r="W318" s="221"/>
      <c r="X318" s="221"/>
      <c r="Y318" s="221"/>
      <c r="Z318" s="221"/>
      <c r="AA318" s="227"/>
      <c r="AT318" s="228" t="s">
        <v>168</v>
      </c>
      <c r="AU318" s="228" t="s">
        <v>114</v>
      </c>
      <c r="AV318" s="225" t="s">
        <v>114</v>
      </c>
      <c r="AW318" s="225" t="s">
        <v>33</v>
      </c>
      <c r="AX318" s="225" t="s">
        <v>83</v>
      </c>
      <c r="AY318" s="228" t="s">
        <v>160</v>
      </c>
    </row>
    <row r="319" spans="2:65" s="126" customFormat="1" ht="20.5" customHeight="1">
      <c r="B319" s="127"/>
      <c r="C319" s="412" t="s">
        <v>429</v>
      </c>
      <c r="D319" s="412" t="s">
        <v>237</v>
      </c>
      <c r="E319" s="413" t="s">
        <v>2110</v>
      </c>
      <c r="F319" s="414" t="s">
        <v>2111</v>
      </c>
      <c r="G319" s="414"/>
      <c r="H319" s="414"/>
      <c r="I319" s="414"/>
      <c r="J319" s="415" t="s">
        <v>363</v>
      </c>
      <c r="K319" s="416">
        <v>18</v>
      </c>
      <c r="L319" s="323">
        <v>0</v>
      </c>
      <c r="M319" s="323"/>
      <c r="N319" s="324">
        <f>ROUND(L319*K319,2)</f>
        <v>0</v>
      </c>
      <c r="O319" s="318"/>
      <c r="P319" s="318"/>
      <c r="Q319" s="318"/>
      <c r="R319" s="130"/>
      <c r="T319" s="207" t="s">
        <v>5</v>
      </c>
      <c r="U319" s="208" t="s">
        <v>40</v>
      </c>
      <c r="V319" s="128"/>
      <c r="W319" s="209">
        <f>V319*K319</f>
        <v>0</v>
      </c>
      <c r="X319" s="209">
        <v>0</v>
      </c>
      <c r="Y319" s="209">
        <f>X319*K319</f>
        <v>0</v>
      </c>
      <c r="Z319" s="209">
        <v>0</v>
      </c>
      <c r="AA319" s="210">
        <f>Z319*K319</f>
        <v>0</v>
      </c>
      <c r="AR319" s="117" t="s">
        <v>2053</v>
      </c>
      <c r="AT319" s="117" t="s">
        <v>237</v>
      </c>
      <c r="AU319" s="117" t="s">
        <v>114</v>
      </c>
      <c r="AY319" s="117" t="s">
        <v>160</v>
      </c>
      <c r="BE319" s="174">
        <f>IF(U319="základní",N319,0)</f>
        <v>0</v>
      </c>
      <c r="BF319" s="174">
        <f>IF(U319="snížená",N319,0)</f>
        <v>0</v>
      </c>
      <c r="BG319" s="174">
        <f>IF(U319="zákl. přenesená",N319,0)</f>
        <v>0</v>
      </c>
      <c r="BH319" s="174">
        <f>IF(U319="sníž. přenesená",N319,0)</f>
        <v>0</v>
      </c>
      <c r="BI319" s="174">
        <f>IF(U319="nulová",N319,0)</f>
        <v>0</v>
      </c>
      <c r="BJ319" s="117" t="s">
        <v>83</v>
      </c>
      <c r="BK319" s="174">
        <f>ROUND(L319*K319,2)</f>
        <v>0</v>
      </c>
      <c r="BL319" s="117" t="s">
        <v>2053</v>
      </c>
      <c r="BM319" s="117" t="s">
        <v>2112</v>
      </c>
    </row>
    <row r="320" spans="2:51" s="216" customFormat="1" ht="20.5" customHeight="1">
      <c r="B320" s="211"/>
      <c r="C320" s="388"/>
      <c r="D320" s="388"/>
      <c r="E320" s="389" t="s">
        <v>5</v>
      </c>
      <c r="F320" s="390" t="s">
        <v>2003</v>
      </c>
      <c r="G320" s="391"/>
      <c r="H320" s="391"/>
      <c r="I320" s="391"/>
      <c r="J320" s="388"/>
      <c r="K320" s="392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395"/>
      <c r="D321" s="395"/>
      <c r="E321" s="396" t="s">
        <v>5</v>
      </c>
      <c r="F321" s="397" t="s">
        <v>2004</v>
      </c>
      <c r="G321" s="398"/>
      <c r="H321" s="398"/>
      <c r="I321" s="398"/>
      <c r="J321" s="395"/>
      <c r="K321" s="399">
        <v>18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83</v>
      </c>
      <c r="AY321" s="228" t="s">
        <v>160</v>
      </c>
    </row>
    <row r="322" spans="2:65" s="126" customFormat="1" ht="20.5" customHeight="1">
      <c r="B322" s="127"/>
      <c r="C322" s="412" t="s">
        <v>433</v>
      </c>
      <c r="D322" s="412" t="s">
        <v>237</v>
      </c>
      <c r="E322" s="413" t="s">
        <v>2113</v>
      </c>
      <c r="F322" s="414" t="s">
        <v>2114</v>
      </c>
      <c r="G322" s="414"/>
      <c r="H322" s="414"/>
      <c r="I322" s="414"/>
      <c r="J322" s="415" t="s">
        <v>363</v>
      </c>
      <c r="K322" s="416">
        <v>4</v>
      </c>
      <c r="L322" s="323">
        <v>0</v>
      </c>
      <c r="M322" s="323"/>
      <c r="N322" s="324">
        <f>ROUND(L322*K322,2)</f>
        <v>0</v>
      </c>
      <c r="O322" s="318"/>
      <c r="P322" s="318"/>
      <c r="Q322" s="318"/>
      <c r="R322" s="130"/>
      <c r="T322" s="207" t="s">
        <v>5</v>
      </c>
      <c r="U322" s="208" t="s">
        <v>40</v>
      </c>
      <c r="V322" s="128"/>
      <c r="W322" s="209">
        <f>V322*K322</f>
        <v>0</v>
      </c>
      <c r="X322" s="209">
        <v>0</v>
      </c>
      <c r="Y322" s="209">
        <f>X322*K322</f>
        <v>0</v>
      </c>
      <c r="Z322" s="209">
        <v>0</v>
      </c>
      <c r="AA322" s="210">
        <f>Z322*K322</f>
        <v>0</v>
      </c>
      <c r="AR322" s="117" t="s">
        <v>2053</v>
      </c>
      <c r="AT322" s="117" t="s">
        <v>237</v>
      </c>
      <c r="AU322" s="117" t="s">
        <v>114</v>
      </c>
      <c r="AY322" s="117" t="s">
        <v>160</v>
      </c>
      <c r="BE322" s="174">
        <f>IF(U322="základní",N322,0)</f>
        <v>0</v>
      </c>
      <c r="BF322" s="174">
        <f>IF(U322="snížená",N322,0)</f>
        <v>0</v>
      </c>
      <c r="BG322" s="174">
        <f>IF(U322="zákl. přenesená",N322,0)</f>
        <v>0</v>
      </c>
      <c r="BH322" s="174">
        <f>IF(U322="sníž. přenesená",N322,0)</f>
        <v>0</v>
      </c>
      <c r="BI322" s="174">
        <f>IF(U322="nulová",N322,0)</f>
        <v>0</v>
      </c>
      <c r="BJ322" s="117" t="s">
        <v>83</v>
      </c>
      <c r="BK322" s="174">
        <f>ROUND(L322*K322,2)</f>
        <v>0</v>
      </c>
      <c r="BL322" s="117" t="s">
        <v>2053</v>
      </c>
      <c r="BM322" s="117" t="s">
        <v>2115</v>
      </c>
    </row>
    <row r="323" spans="2:51" s="216" customFormat="1" ht="20.5" customHeight="1">
      <c r="B323" s="211"/>
      <c r="C323" s="388"/>
      <c r="D323" s="388"/>
      <c r="E323" s="389" t="s">
        <v>5</v>
      </c>
      <c r="F323" s="390" t="s">
        <v>2003</v>
      </c>
      <c r="G323" s="391"/>
      <c r="H323" s="391"/>
      <c r="I323" s="391"/>
      <c r="J323" s="388"/>
      <c r="K323" s="392" t="s">
        <v>5</v>
      </c>
      <c r="L323" s="212"/>
      <c r="M323" s="212"/>
      <c r="N323" s="212"/>
      <c r="O323" s="212"/>
      <c r="P323" s="212"/>
      <c r="Q323" s="212"/>
      <c r="R323" s="215"/>
      <c r="T323" s="217"/>
      <c r="U323" s="212"/>
      <c r="V323" s="212"/>
      <c r="W323" s="212"/>
      <c r="X323" s="212"/>
      <c r="Y323" s="212"/>
      <c r="Z323" s="212"/>
      <c r="AA323" s="218"/>
      <c r="AT323" s="219" t="s">
        <v>168</v>
      </c>
      <c r="AU323" s="219" t="s">
        <v>114</v>
      </c>
      <c r="AV323" s="216" t="s">
        <v>83</v>
      </c>
      <c r="AW323" s="216" t="s">
        <v>33</v>
      </c>
      <c r="AX323" s="216" t="s">
        <v>75</v>
      </c>
      <c r="AY323" s="219" t="s">
        <v>160</v>
      </c>
    </row>
    <row r="324" spans="2:51" s="225" customFormat="1" ht="20.5" customHeight="1">
      <c r="B324" s="220"/>
      <c r="C324" s="395"/>
      <c r="D324" s="395"/>
      <c r="E324" s="396" t="s">
        <v>5</v>
      </c>
      <c r="F324" s="397" t="s">
        <v>2116</v>
      </c>
      <c r="G324" s="398"/>
      <c r="H324" s="398"/>
      <c r="I324" s="398"/>
      <c r="J324" s="395"/>
      <c r="K324" s="399">
        <v>4</v>
      </c>
      <c r="L324" s="221"/>
      <c r="M324" s="221"/>
      <c r="N324" s="221"/>
      <c r="O324" s="221"/>
      <c r="P324" s="221"/>
      <c r="Q324" s="221"/>
      <c r="R324" s="224"/>
      <c r="T324" s="226"/>
      <c r="U324" s="221"/>
      <c r="V324" s="221"/>
      <c r="W324" s="221"/>
      <c r="X324" s="221"/>
      <c r="Y324" s="221"/>
      <c r="Z324" s="221"/>
      <c r="AA324" s="227"/>
      <c r="AT324" s="228" t="s">
        <v>168</v>
      </c>
      <c r="AU324" s="228" t="s">
        <v>114</v>
      </c>
      <c r="AV324" s="225" t="s">
        <v>114</v>
      </c>
      <c r="AW324" s="225" t="s">
        <v>33</v>
      </c>
      <c r="AX324" s="225" t="s">
        <v>83</v>
      </c>
      <c r="AY324" s="228" t="s">
        <v>160</v>
      </c>
    </row>
    <row r="325" spans="2:65" s="126" customFormat="1" ht="20.5" customHeight="1">
      <c r="B325" s="127"/>
      <c r="C325" s="412" t="s">
        <v>437</v>
      </c>
      <c r="D325" s="412" t="s">
        <v>237</v>
      </c>
      <c r="E325" s="413" t="s">
        <v>2117</v>
      </c>
      <c r="F325" s="414" t="s">
        <v>2118</v>
      </c>
      <c r="G325" s="414"/>
      <c r="H325" s="414"/>
      <c r="I325" s="414"/>
      <c r="J325" s="415" t="s">
        <v>363</v>
      </c>
      <c r="K325" s="416">
        <v>1</v>
      </c>
      <c r="L325" s="323">
        <v>0</v>
      </c>
      <c r="M325" s="323"/>
      <c r="N325" s="324">
        <f>ROUND(L325*K325,2)</f>
        <v>0</v>
      </c>
      <c r="O325" s="318"/>
      <c r="P325" s="318"/>
      <c r="Q325" s="318"/>
      <c r="R325" s="130"/>
      <c r="T325" s="207" t="s">
        <v>5</v>
      </c>
      <c r="U325" s="208" t="s">
        <v>40</v>
      </c>
      <c r="V325" s="128"/>
      <c r="W325" s="209">
        <f>V325*K325</f>
        <v>0</v>
      </c>
      <c r="X325" s="209">
        <v>0</v>
      </c>
      <c r="Y325" s="209">
        <f>X325*K325</f>
        <v>0</v>
      </c>
      <c r="Z325" s="209">
        <v>0</v>
      </c>
      <c r="AA325" s="210">
        <f>Z325*K325</f>
        <v>0</v>
      </c>
      <c r="AR325" s="117" t="s">
        <v>2053</v>
      </c>
      <c r="AT325" s="117" t="s">
        <v>237</v>
      </c>
      <c r="AU325" s="117" t="s">
        <v>114</v>
      </c>
      <c r="AY325" s="117" t="s">
        <v>160</v>
      </c>
      <c r="BE325" s="174">
        <f>IF(U325="základní",N325,0)</f>
        <v>0</v>
      </c>
      <c r="BF325" s="174">
        <f>IF(U325="snížená",N325,0)</f>
        <v>0</v>
      </c>
      <c r="BG325" s="174">
        <f>IF(U325="zákl. přenesená",N325,0)</f>
        <v>0</v>
      </c>
      <c r="BH325" s="174">
        <f>IF(U325="sníž. přenesená",N325,0)</f>
        <v>0</v>
      </c>
      <c r="BI325" s="174">
        <f>IF(U325="nulová",N325,0)</f>
        <v>0</v>
      </c>
      <c r="BJ325" s="117" t="s">
        <v>83</v>
      </c>
      <c r="BK325" s="174">
        <f>ROUND(L325*K325,2)</f>
        <v>0</v>
      </c>
      <c r="BL325" s="117" t="s">
        <v>2053</v>
      </c>
      <c r="BM325" s="117" t="s">
        <v>2119</v>
      </c>
    </row>
    <row r="326" spans="2:51" s="216" customFormat="1" ht="20.5" customHeight="1">
      <c r="B326" s="211"/>
      <c r="C326" s="388"/>
      <c r="D326" s="388"/>
      <c r="E326" s="389" t="s">
        <v>5</v>
      </c>
      <c r="F326" s="390" t="s">
        <v>2003</v>
      </c>
      <c r="G326" s="391"/>
      <c r="H326" s="391"/>
      <c r="I326" s="391"/>
      <c r="J326" s="388"/>
      <c r="K326" s="392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395"/>
      <c r="D327" s="395"/>
      <c r="E327" s="396" t="s">
        <v>5</v>
      </c>
      <c r="F327" s="397" t="s">
        <v>2120</v>
      </c>
      <c r="G327" s="398"/>
      <c r="H327" s="398"/>
      <c r="I327" s="398"/>
      <c r="J327" s="395"/>
      <c r="K327" s="399">
        <v>1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83</v>
      </c>
      <c r="AY327" s="228" t="s">
        <v>160</v>
      </c>
    </row>
    <row r="328" spans="2:65" s="126" customFormat="1" ht="51.55" customHeight="1">
      <c r="B328" s="127"/>
      <c r="C328" s="383" t="s">
        <v>441</v>
      </c>
      <c r="D328" s="383" t="s">
        <v>161</v>
      </c>
      <c r="E328" s="384" t="s">
        <v>2121</v>
      </c>
      <c r="F328" s="385" t="s">
        <v>2122</v>
      </c>
      <c r="G328" s="385"/>
      <c r="H328" s="385"/>
      <c r="I328" s="385"/>
      <c r="J328" s="386" t="s">
        <v>363</v>
      </c>
      <c r="K328" s="387">
        <v>1</v>
      </c>
      <c r="L328" s="317">
        <v>0</v>
      </c>
      <c r="M328" s="317"/>
      <c r="N328" s="318">
        <f>ROUND(L328*K328,2)</f>
        <v>0</v>
      </c>
      <c r="O328" s="318"/>
      <c r="P328" s="318"/>
      <c r="Q328" s="318"/>
      <c r="R328" s="130"/>
      <c r="T328" s="207" t="s">
        <v>5</v>
      </c>
      <c r="U328" s="208" t="s">
        <v>40</v>
      </c>
      <c r="V328" s="128"/>
      <c r="W328" s="209">
        <f>V328*K328</f>
        <v>0</v>
      </c>
      <c r="X328" s="209">
        <v>0</v>
      </c>
      <c r="Y328" s="209">
        <f>X328*K328</f>
        <v>0</v>
      </c>
      <c r="Z328" s="209">
        <v>0</v>
      </c>
      <c r="AA328" s="210">
        <f>Z328*K328</f>
        <v>0</v>
      </c>
      <c r="AR328" s="117" t="s">
        <v>510</v>
      </c>
      <c r="AT328" s="117" t="s">
        <v>161</v>
      </c>
      <c r="AU328" s="117" t="s">
        <v>114</v>
      </c>
      <c r="AY328" s="117" t="s">
        <v>160</v>
      </c>
      <c r="BE328" s="174">
        <f>IF(U328="základní",N328,0)</f>
        <v>0</v>
      </c>
      <c r="BF328" s="174">
        <f>IF(U328="snížená",N328,0)</f>
        <v>0</v>
      </c>
      <c r="BG328" s="174">
        <f>IF(U328="zákl. přenesená",N328,0)</f>
        <v>0</v>
      </c>
      <c r="BH328" s="174">
        <f>IF(U328="sníž. přenesená",N328,0)</f>
        <v>0</v>
      </c>
      <c r="BI328" s="174">
        <f>IF(U328="nulová",N328,0)</f>
        <v>0</v>
      </c>
      <c r="BJ328" s="117" t="s">
        <v>83</v>
      </c>
      <c r="BK328" s="174">
        <f>ROUND(L328*K328,2)</f>
        <v>0</v>
      </c>
      <c r="BL328" s="117" t="s">
        <v>510</v>
      </c>
      <c r="BM328" s="117" t="s">
        <v>2123</v>
      </c>
    </row>
    <row r="329" spans="2:51" s="216" customFormat="1" ht="20.5" customHeight="1">
      <c r="B329" s="211"/>
      <c r="C329" s="388"/>
      <c r="D329" s="388"/>
      <c r="E329" s="389" t="s">
        <v>5</v>
      </c>
      <c r="F329" s="390" t="s">
        <v>2124</v>
      </c>
      <c r="G329" s="391"/>
      <c r="H329" s="391"/>
      <c r="I329" s="391"/>
      <c r="J329" s="388"/>
      <c r="K329" s="392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16" customFormat="1" ht="20.5" customHeight="1">
      <c r="B330" s="211"/>
      <c r="C330" s="388"/>
      <c r="D330" s="388"/>
      <c r="E330" s="389" t="s">
        <v>5</v>
      </c>
      <c r="F330" s="393" t="s">
        <v>2125</v>
      </c>
      <c r="G330" s="394"/>
      <c r="H330" s="394"/>
      <c r="I330" s="394"/>
      <c r="J330" s="388"/>
      <c r="K330" s="392" t="s">
        <v>5</v>
      </c>
      <c r="L330" s="212"/>
      <c r="M330" s="212"/>
      <c r="N330" s="212"/>
      <c r="O330" s="212"/>
      <c r="P330" s="212"/>
      <c r="Q330" s="212"/>
      <c r="R330" s="215"/>
      <c r="T330" s="217"/>
      <c r="U330" s="212"/>
      <c r="V330" s="212"/>
      <c r="W330" s="212"/>
      <c r="X330" s="212"/>
      <c r="Y330" s="212"/>
      <c r="Z330" s="212"/>
      <c r="AA330" s="218"/>
      <c r="AT330" s="219" t="s">
        <v>168</v>
      </c>
      <c r="AU330" s="219" t="s">
        <v>114</v>
      </c>
      <c r="AV330" s="216" t="s">
        <v>83</v>
      </c>
      <c r="AW330" s="216" t="s">
        <v>33</v>
      </c>
      <c r="AX330" s="216" t="s">
        <v>75</v>
      </c>
      <c r="AY330" s="219" t="s">
        <v>160</v>
      </c>
    </row>
    <row r="331" spans="2:51" s="225" customFormat="1" ht="20.5" customHeight="1">
      <c r="B331" s="220"/>
      <c r="C331" s="395"/>
      <c r="D331" s="395"/>
      <c r="E331" s="396" t="s">
        <v>5</v>
      </c>
      <c r="F331" s="397" t="s">
        <v>2120</v>
      </c>
      <c r="G331" s="398"/>
      <c r="H331" s="398"/>
      <c r="I331" s="398"/>
      <c r="J331" s="395"/>
      <c r="K331" s="399">
        <v>1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83</v>
      </c>
      <c r="AY331" s="228" t="s">
        <v>160</v>
      </c>
    </row>
    <row r="332" spans="2:65" s="126" customFormat="1" ht="28.95" customHeight="1">
      <c r="B332" s="127"/>
      <c r="C332" s="383" t="s">
        <v>446</v>
      </c>
      <c r="D332" s="383" t="s">
        <v>161</v>
      </c>
      <c r="E332" s="384" t="s">
        <v>2126</v>
      </c>
      <c r="F332" s="385" t="s">
        <v>2127</v>
      </c>
      <c r="G332" s="385"/>
      <c r="H332" s="385"/>
      <c r="I332" s="385"/>
      <c r="J332" s="386" t="s">
        <v>412</v>
      </c>
      <c r="K332" s="387">
        <v>18</v>
      </c>
      <c r="L332" s="317">
        <v>0</v>
      </c>
      <c r="M332" s="317"/>
      <c r="N332" s="318">
        <f>ROUND(L332*K332,2)</f>
        <v>0</v>
      </c>
      <c r="O332" s="318"/>
      <c r="P332" s="318"/>
      <c r="Q332" s="318"/>
      <c r="R332" s="130"/>
      <c r="T332" s="207" t="s">
        <v>5</v>
      </c>
      <c r="U332" s="208" t="s">
        <v>40</v>
      </c>
      <c r="V332" s="128"/>
      <c r="W332" s="209">
        <f>V332*K332</f>
        <v>0</v>
      </c>
      <c r="X332" s="209">
        <v>0</v>
      </c>
      <c r="Y332" s="209">
        <f>X332*K332</f>
        <v>0</v>
      </c>
      <c r="Z332" s="209">
        <v>0</v>
      </c>
      <c r="AA332" s="210">
        <f>Z332*K332</f>
        <v>0</v>
      </c>
      <c r="AR332" s="117" t="s">
        <v>510</v>
      </c>
      <c r="AT332" s="117" t="s">
        <v>161</v>
      </c>
      <c r="AU332" s="117" t="s">
        <v>114</v>
      </c>
      <c r="AY332" s="117" t="s">
        <v>160</v>
      </c>
      <c r="BE332" s="174">
        <f>IF(U332="základní",N332,0)</f>
        <v>0</v>
      </c>
      <c r="BF332" s="174">
        <f>IF(U332="snížená",N332,0)</f>
        <v>0</v>
      </c>
      <c r="BG332" s="174">
        <f>IF(U332="zákl. přenesená",N332,0)</f>
        <v>0</v>
      </c>
      <c r="BH332" s="174">
        <f>IF(U332="sníž. přenesená",N332,0)</f>
        <v>0</v>
      </c>
      <c r="BI332" s="174">
        <f>IF(U332="nulová",N332,0)</f>
        <v>0</v>
      </c>
      <c r="BJ332" s="117" t="s">
        <v>83</v>
      </c>
      <c r="BK332" s="174">
        <f>ROUND(L332*K332,2)</f>
        <v>0</v>
      </c>
      <c r="BL332" s="117" t="s">
        <v>510</v>
      </c>
      <c r="BM332" s="117" t="s">
        <v>2128</v>
      </c>
    </row>
    <row r="333" spans="2:51" s="216" customFormat="1" ht="20.5" customHeight="1">
      <c r="B333" s="211"/>
      <c r="C333" s="388"/>
      <c r="D333" s="388"/>
      <c r="E333" s="389" t="s">
        <v>5</v>
      </c>
      <c r="F333" s="390" t="s">
        <v>2003</v>
      </c>
      <c r="G333" s="391"/>
      <c r="H333" s="391"/>
      <c r="I333" s="391"/>
      <c r="J333" s="388"/>
      <c r="K333" s="392" t="s">
        <v>5</v>
      </c>
      <c r="L333" s="212"/>
      <c r="M333" s="212"/>
      <c r="N333" s="212"/>
      <c r="O333" s="212"/>
      <c r="P333" s="212"/>
      <c r="Q333" s="212"/>
      <c r="R333" s="215"/>
      <c r="T333" s="217"/>
      <c r="U333" s="212"/>
      <c r="V333" s="212"/>
      <c r="W333" s="212"/>
      <c r="X333" s="212"/>
      <c r="Y333" s="212"/>
      <c r="Z333" s="212"/>
      <c r="AA333" s="218"/>
      <c r="AT333" s="219" t="s">
        <v>168</v>
      </c>
      <c r="AU333" s="219" t="s">
        <v>114</v>
      </c>
      <c r="AV333" s="216" t="s">
        <v>83</v>
      </c>
      <c r="AW333" s="216" t="s">
        <v>33</v>
      </c>
      <c r="AX333" s="216" t="s">
        <v>75</v>
      </c>
      <c r="AY333" s="219" t="s">
        <v>160</v>
      </c>
    </row>
    <row r="334" spans="2:51" s="225" customFormat="1" ht="20.5" customHeight="1">
      <c r="B334" s="220"/>
      <c r="C334" s="395"/>
      <c r="D334" s="395"/>
      <c r="E334" s="396" t="s">
        <v>5</v>
      </c>
      <c r="F334" s="397" t="s">
        <v>2129</v>
      </c>
      <c r="G334" s="398"/>
      <c r="H334" s="398"/>
      <c r="I334" s="398"/>
      <c r="J334" s="395"/>
      <c r="K334" s="399">
        <v>18</v>
      </c>
      <c r="L334" s="221"/>
      <c r="M334" s="221"/>
      <c r="N334" s="221"/>
      <c r="O334" s="221"/>
      <c r="P334" s="221"/>
      <c r="Q334" s="221"/>
      <c r="R334" s="224"/>
      <c r="T334" s="226"/>
      <c r="U334" s="221"/>
      <c r="V334" s="221"/>
      <c r="W334" s="221"/>
      <c r="X334" s="221"/>
      <c r="Y334" s="221"/>
      <c r="Z334" s="221"/>
      <c r="AA334" s="227"/>
      <c r="AT334" s="228" t="s">
        <v>168</v>
      </c>
      <c r="AU334" s="228" t="s">
        <v>114</v>
      </c>
      <c r="AV334" s="225" t="s">
        <v>114</v>
      </c>
      <c r="AW334" s="225" t="s">
        <v>33</v>
      </c>
      <c r="AX334" s="225" t="s">
        <v>83</v>
      </c>
      <c r="AY334" s="228" t="s">
        <v>160</v>
      </c>
    </row>
    <row r="335" spans="2:65" s="126" customFormat="1" ht="28.95" customHeight="1">
      <c r="B335" s="127"/>
      <c r="C335" s="383" t="s">
        <v>452</v>
      </c>
      <c r="D335" s="383" t="s">
        <v>161</v>
      </c>
      <c r="E335" s="384" t="s">
        <v>2130</v>
      </c>
      <c r="F335" s="385" t="s">
        <v>2131</v>
      </c>
      <c r="G335" s="385"/>
      <c r="H335" s="385"/>
      <c r="I335" s="385"/>
      <c r="J335" s="386" t="s">
        <v>412</v>
      </c>
      <c r="K335" s="387">
        <v>18</v>
      </c>
      <c r="L335" s="317">
        <v>0</v>
      </c>
      <c r="M335" s="317"/>
      <c r="N335" s="318">
        <f>ROUND(L335*K335,2)</f>
        <v>0</v>
      </c>
      <c r="O335" s="318"/>
      <c r="P335" s="318"/>
      <c r="Q335" s="318"/>
      <c r="R335" s="130"/>
      <c r="T335" s="207" t="s">
        <v>5</v>
      </c>
      <c r="U335" s="208" t="s">
        <v>40</v>
      </c>
      <c r="V335" s="128"/>
      <c r="W335" s="209">
        <f>V335*K335</f>
        <v>0</v>
      </c>
      <c r="X335" s="209">
        <v>0</v>
      </c>
      <c r="Y335" s="209">
        <f>X335*K335</f>
        <v>0</v>
      </c>
      <c r="Z335" s="209">
        <v>0</v>
      </c>
      <c r="AA335" s="210">
        <f>Z335*K335</f>
        <v>0</v>
      </c>
      <c r="AR335" s="117" t="s">
        <v>510</v>
      </c>
      <c r="AT335" s="117" t="s">
        <v>161</v>
      </c>
      <c r="AU335" s="117" t="s">
        <v>114</v>
      </c>
      <c r="AY335" s="117" t="s">
        <v>160</v>
      </c>
      <c r="BE335" s="174">
        <f>IF(U335="základní",N335,0)</f>
        <v>0</v>
      </c>
      <c r="BF335" s="174">
        <f>IF(U335="snížená",N335,0)</f>
        <v>0</v>
      </c>
      <c r="BG335" s="174">
        <f>IF(U335="zákl. přenesená",N335,0)</f>
        <v>0</v>
      </c>
      <c r="BH335" s="174">
        <f>IF(U335="sníž. přenesená",N335,0)</f>
        <v>0</v>
      </c>
      <c r="BI335" s="174">
        <f>IF(U335="nulová",N335,0)</f>
        <v>0</v>
      </c>
      <c r="BJ335" s="117" t="s">
        <v>83</v>
      </c>
      <c r="BK335" s="174">
        <f>ROUND(L335*K335,2)</f>
        <v>0</v>
      </c>
      <c r="BL335" s="117" t="s">
        <v>510</v>
      </c>
      <c r="BM335" s="117" t="s">
        <v>2132</v>
      </c>
    </row>
    <row r="336" spans="2:51" s="216" customFormat="1" ht="20.5" customHeight="1">
      <c r="B336" s="211"/>
      <c r="C336" s="388"/>
      <c r="D336" s="388"/>
      <c r="E336" s="389" t="s">
        <v>5</v>
      </c>
      <c r="F336" s="390" t="s">
        <v>2003</v>
      </c>
      <c r="G336" s="391"/>
      <c r="H336" s="391"/>
      <c r="I336" s="391"/>
      <c r="J336" s="388"/>
      <c r="K336" s="392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395"/>
      <c r="D337" s="395"/>
      <c r="E337" s="396" t="s">
        <v>5</v>
      </c>
      <c r="F337" s="397" t="s">
        <v>2133</v>
      </c>
      <c r="G337" s="398"/>
      <c r="H337" s="398"/>
      <c r="I337" s="398"/>
      <c r="J337" s="395"/>
      <c r="K337" s="399">
        <v>18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83</v>
      </c>
      <c r="AY337" s="228" t="s">
        <v>160</v>
      </c>
    </row>
    <row r="338" spans="2:65" s="126" customFormat="1" ht="28.95" customHeight="1">
      <c r="B338" s="127"/>
      <c r="C338" s="383" t="s">
        <v>456</v>
      </c>
      <c r="D338" s="383" t="s">
        <v>161</v>
      </c>
      <c r="E338" s="384" t="s">
        <v>2134</v>
      </c>
      <c r="F338" s="385" t="s">
        <v>2135</v>
      </c>
      <c r="G338" s="385"/>
      <c r="H338" s="385"/>
      <c r="I338" s="385"/>
      <c r="J338" s="386" t="s">
        <v>363</v>
      </c>
      <c r="K338" s="387">
        <v>18</v>
      </c>
      <c r="L338" s="317">
        <v>0</v>
      </c>
      <c r="M338" s="317"/>
      <c r="N338" s="318">
        <f>ROUND(L338*K338,2)</f>
        <v>0</v>
      </c>
      <c r="O338" s="318"/>
      <c r="P338" s="318"/>
      <c r="Q338" s="318"/>
      <c r="R338" s="130"/>
      <c r="T338" s="207" t="s">
        <v>5</v>
      </c>
      <c r="U338" s="208" t="s">
        <v>40</v>
      </c>
      <c r="V338" s="128"/>
      <c r="W338" s="209">
        <f>V338*K338</f>
        <v>0</v>
      </c>
      <c r="X338" s="209">
        <v>0</v>
      </c>
      <c r="Y338" s="209">
        <f>X338*K338</f>
        <v>0</v>
      </c>
      <c r="Z338" s="209">
        <v>0</v>
      </c>
      <c r="AA338" s="210">
        <f>Z338*K338</f>
        <v>0</v>
      </c>
      <c r="AR338" s="117" t="s">
        <v>510</v>
      </c>
      <c r="AT338" s="117" t="s">
        <v>161</v>
      </c>
      <c r="AU338" s="117" t="s">
        <v>114</v>
      </c>
      <c r="AY338" s="117" t="s">
        <v>160</v>
      </c>
      <c r="BE338" s="174">
        <f>IF(U338="základní",N338,0)</f>
        <v>0</v>
      </c>
      <c r="BF338" s="174">
        <f>IF(U338="snížená",N338,0)</f>
        <v>0</v>
      </c>
      <c r="BG338" s="174">
        <f>IF(U338="zákl. přenesená",N338,0)</f>
        <v>0</v>
      </c>
      <c r="BH338" s="174">
        <f>IF(U338="sníž. přenesená",N338,0)</f>
        <v>0</v>
      </c>
      <c r="BI338" s="174">
        <f>IF(U338="nulová",N338,0)</f>
        <v>0</v>
      </c>
      <c r="BJ338" s="117" t="s">
        <v>83</v>
      </c>
      <c r="BK338" s="174">
        <f>ROUND(L338*K338,2)</f>
        <v>0</v>
      </c>
      <c r="BL338" s="117" t="s">
        <v>510</v>
      </c>
      <c r="BM338" s="117" t="s">
        <v>2136</v>
      </c>
    </row>
    <row r="339" spans="2:51" s="216" customFormat="1" ht="20.5" customHeight="1">
      <c r="B339" s="211"/>
      <c r="C339" s="388"/>
      <c r="D339" s="388"/>
      <c r="E339" s="389" t="s">
        <v>5</v>
      </c>
      <c r="F339" s="390" t="s">
        <v>2003</v>
      </c>
      <c r="G339" s="391"/>
      <c r="H339" s="391"/>
      <c r="I339" s="391"/>
      <c r="J339" s="388"/>
      <c r="K339" s="392" t="s">
        <v>5</v>
      </c>
      <c r="L339" s="212"/>
      <c r="M339" s="212"/>
      <c r="N339" s="212"/>
      <c r="O339" s="212"/>
      <c r="P339" s="212"/>
      <c r="Q339" s="212"/>
      <c r="R339" s="215"/>
      <c r="T339" s="217"/>
      <c r="U339" s="212"/>
      <c r="V339" s="212"/>
      <c r="W339" s="212"/>
      <c r="X339" s="212"/>
      <c r="Y339" s="212"/>
      <c r="Z339" s="212"/>
      <c r="AA339" s="218"/>
      <c r="AT339" s="219" t="s">
        <v>168</v>
      </c>
      <c r="AU339" s="219" t="s">
        <v>114</v>
      </c>
      <c r="AV339" s="216" t="s">
        <v>83</v>
      </c>
      <c r="AW339" s="216" t="s">
        <v>33</v>
      </c>
      <c r="AX339" s="216" t="s">
        <v>75</v>
      </c>
      <c r="AY339" s="219" t="s">
        <v>160</v>
      </c>
    </row>
    <row r="340" spans="2:51" s="225" customFormat="1" ht="20.5" customHeight="1">
      <c r="B340" s="220"/>
      <c r="C340" s="395"/>
      <c r="D340" s="395"/>
      <c r="E340" s="396" t="s">
        <v>5</v>
      </c>
      <c r="F340" s="397" t="s">
        <v>2004</v>
      </c>
      <c r="G340" s="398"/>
      <c r="H340" s="398"/>
      <c r="I340" s="398"/>
      <c r="J340" s="395"/>
      <c r="K340" s="399">
        <v>18</v>
      </c>
      <c r="L340" s="221"/>
      <c r="M340" s="221"/>
      <c r="N340" s="221"/>
      <c r="O340" s="221"/>
      <c r="P340" s="221"/>
      <c r="Q340" s="221"/>
      <c r="R340" s="224"/>
      <c r="T340" s="226"/>
      <c r="U340" s="221"/>
      <c r="V340" s="221"/>
      <c r="W340" s="221"/>
      <c r="X340" s="221"/>
      <c r="Y340" s="221"/>
      <c r="Z340" s="221"/>
      <c r="AA340" s="227"/>
      <c r="AT340" s="228" t="s">
        <v>168</v>
      </c>
      <c r="AU340" s="228" t="s">
        <v>114</v>
      </c>
      <c r="AV340" s="225" t="s">
        <v>114</v>
      </c>
      <c r="AW340" s="225" t="s">
        <v>33</v>
      </c>
      <c r="AX340" s="225" t="s">
        <v>83</v>
      </c>
      <c r="AY340" s="228" t="s">
        <v>160</v>
      </c>
    </row>
    <row r="341" spans="2:63" s="126" customFormat="1" ht="49.85" customHeight="1">
      <c r="B341" s="127"/>
      <c r="C341" s="128"/>
      <c r="D341" s="193" t="s">
        <v>590</v>
      </c>
      <c r="E341" s="128"/>
      <c r="F341" s="128"/>
      <c r="G341" s="128"/>
      <c r="H341" s="128"/>
      <c r="I341" s="128"/>
      <c r="J341" s="128"/>
      <c r="K341" s="128"/>
      <c r="L341" s="128"/>
      <c r="M341" s="128"/>
      <c r="N341" s="327">
        <f aca="true" t="shared" si="5" ref="N341:N346">BK341</f>
        <v>0</v>
      </c>
      <c r="O341" s="328"/>
      <c r="P341" s="328"/>
      <c r="Q341" s="328"/>
      <c r="R341" s="130"/>
      <c r="T341" s="172"/>
      <c r="U341" s="128"/>
      <c r="V341" s="128"/>
      <c r="W341" s="128"/>
      <c r="X341" s="128"/>
      <c r="Y341" s="128"/>
      <c r="Z341" s="128"/>
      <c r="AA341" s="251"/>
      <c r="AT341" s="117" t="s">
        <v>74</v>
      </c>
      <c r="AU341" s="117" t="s">
        <v>75</v>
      </c>
      <c r="AY341" s="117" t="s">
        <v>591</v>
      </c>
      <c r="BK341" s="174">
        <f>SUM(BK342:BK346)</f>
        <v>0</v>
      </c>
    </row>
    <row r="342" spans="2:63" s="126" customFormat="1" ht="22.35" customHeight="1">
      <c r="B342" s="127"/>
      <c r="C342" s="252" t="s">
        <v>5</v>
      </c>
      <c r="D342" s="252" t="s">
        <v>161</v>
      </c>
      <c r="E342" s="253" t="s">
        <v>5</v>
      </c>
      <c r="F342" s="376" t="s">
        <v>5</v>
      </c>
      <c r="G342" s="376"/>
      <c r="H342" s="376"/>
      <c r="I342" s="376"/>
      <c r="J342" s="254" t="s">
        <v>5</v>
      </c>
      <c r="K342" s="255"/>
      <c r="L342" s="377"/>
      <c r="M342" s="318"/>
      <c r="N342" s="318">
        <f t="shared" si="5"/>
        <v>0</v>
      </c>
      <c r="O342" s="318"/>
      <c r="P342" s="318"/>
      <c r="Q342" s="318"/>
      <c r="R342" s="130"/>
      <c r="T342" s="207" t="s">
        <v>5</v>
      </c>
      <c r="U342" s="256" t="s">
        <v>40</v>
      </c>
      <c r="V342" s="128"/>
      <c r="W342" s="128"/>
      <c r="X342" s="128"/>
      <c r="Y342" s="128"/>
      <c r="Z342" s="128"/>
      <c r="AA342" s="251"/>
      <c r="AT342" s="117" t="s">
        <v>591</v>
      </c>
      <c r="AU342" s="117" t="s">
        <v>83</v>
      </c>
      <c r="AY342" s="117" t="s">
        <v>591</v>
      </c>
      <c r="BE342" s="174">
        <f>IF(U342="základní",N342,0)</f>
        <v>0</v>
      </c>
      <c r="BF342" s="174">
        <f>IF(U342="snížená",N342,0)</f>
        <v>0</v>
      </c>
      <c r="BG342" s="174">
        <f>IF(U342="zákl. přenesená",N342,0)</f>
        <v>0</v>
      </c>
      <c r="BH342" s="174">
        <f>IF(U342="sníž. přenesená",N342,0)</f>
        <v>0</v>
      </c>
      <c r="BI342" s="174">
        <f>IF(U342="nulová",N342,0)</f>
        <v>0</v>
      </c>
      <c r="BJ342" s="117" t="s">
        <v>83</v>
      </c>
      <c r="BK342" s="174">
        <f>L342*K342</f>
        <v>0</v>
      </c>
    </row>
    <row r="343" spans="2:63" s="126" customFormat="1" ht="22.35" customHeight="1">
      <c r="B343" s="127"/>
      <c r="C343" s="252" t="s">
        <v>5</v>
      </c>
      <c r="D343" s="252" t="s">
        <v>161</v>
      </c>
      <c r="E343" s="253" t="s">
        <v>5</v>
      </c>
      <c r="F343" s="376" t="s">
        <v>5</v>
      </c>
      <c r="G343" s="376"/>
      <c r="H343" s="376"/>
      <c r="I343" s="376"/>
      <c r="J343" s="254" t="s">
        <v>5</v>
      </c>
      <c r="K343" s="255"/>
      <c r="L343" s="377"/>
      <c r="M343" s="318"/>
      <c r="N343" s="318">
        <f t="shared" si="5"/>
        <v>0</v>
      </c>
      <c r="O343" s="318"/>
      <c r="P343" s="318"/>
      <c r="Q343" s="318"/>
      <c r="R343" s="130"/>
      <c r="T343" s="207" t="s">
        <v>5</v>
      </c>
      <c r="U343" s="256" t="s">
        <v>40</v>
      </c>
      <c r="V343" s="128"/>
      <c r="W343" s="128"/>
      <c r="X343" s="128"/>
      <c r="Y343" s="128"/>
      <c r="Z343" s="128"/>
      <c r="AA343" s="251"/>
      <c r="AT343" s="117" t="s">
        <v>591</v>
      </c>
      <c r="AU343" s="117" t="s">
        <v>83</v>
      </c>
      <c r="AY343" s="117" t="s">
        <v>591</v>
      </c>
      <c r="BE343" s="174">
        <f>IF(U343="základní",N343,0)</f>
        <v>0</v>
      </c>
      <c r="BF343" s="174">
        <f>IF(U343="snížená",N343,0)</f>
        <v>0</v>
      </c>
      <c r="BG343" s="174">
        <f>IF(U343="zákl. přenesená",N343,0)</f>
        <v>0</v>
      </c>
      <c r="BH343" s="174">
        <f>IF(U343="sníž. přenesená",N343,0)</f>
        <v>0</v>
      </c>
      <c r="BI343" s="174">
        <f>IF(U343="nulová",N343,0)</f>
        <v>0</v>
      </c>
      <c r="BJ343" s="117" t="s">
        <v>83</v>
      </c>
      <c r="BK343" s="174">
        <f>L343*K343</f>
        <v>0</v>
      </c>
    </row>
    <row r="344" spans="2:63" s="126" customFormat="1" ht="22.35" customHeight="1">
      <c r="B344" s="127"/>
      <c r="C344" s="252" t="s">
        <v>5</v>
      </c>
      <c r="D344" s="252" t="s">
        <v>161</v>
      </c>
      <c r="E344" s="253" t="s">
        <v>5</v>
      </c>
      <c r="F344" s="376" t="s">
        <v>5</v>
      </c>
      <c r="G344" s="376"/>
      <c r="H344" s="376"/>
      <c r="I344" s="376"/>
      <c r="J344" s="254" t="s">
        <v>5</v>
      </c>
      <c r="K344" s="255"/>
      <c r="L344" s="377"/>
      <c r="M344" s="318"/>
      <c r="N344" s="318">
        <f t="shared" si="5"/>
        <v>0</v>
      </c>
      <c r="O344" s="318"/>
      <c r="P344" s="318"/>
      <c r="Q344" s="318"/>
      <c r="R344" s="130"/>
      <c r="T344" s="207" t="s">
        <v>5</v>
      </c>
      <c r="U344" s="256" t="s">
        <v>40</v>
      </c>
      <c r="V344" s="128"/>
      <c r="W344" s="128"/>
      <c r="X344" s="128"/>
      <c r="Y344" s="128"/>
      <c r="Z344" s="128"/>
      <c r="AA344" s="251"/>
      <c r="AT344" s="117" t="s">
        <v>591</v>
      </c>
      <c r="AU344" s="117" t="s">
        <v>83</v>
      </c>
      <c r="AY344" s="117" t="s">
        <v>591</v>
      </c>
      <c r="BE344" s="174">
        <f>IF(U344="základní",N344,0)</f>
        <v>0</v>
      </c>
      <c r="BF344" s="174">
        <f>IF(U344="snížená",N344,0)</f>
        <v>0</v>
      </c>
      <c r="BG344" s="174">
        <f>IF(U344="zákl. přenesená",N344,0)</f>
        <v>0</v>
      </c>
      <c r="BH344" s="174">
        <f>IF(U344="sníž. přenesená",N344,0)</f>
        <v>0</v>
      </c>
      <c r="BI344" s="174">
        <f>IF(U344="nulová",N344,0)</f>
        <v>0</v>
      </c>
      <c r="BJ344" s="117" t="s">
        <v>83</v>
      </c>
      <c r="BK344" s="174">
        <f>L344*K344</f>
        <v>0</v>
      </c>
    </row>
    <row r="345" spans="2:63" s="126" customFormat="1" ht="22.35" customHeight="1">
      <c r="B345" s="127"/>
      <c r="C345" s="252" t="s">
        <v>5</v>
      </c>
      <c r="D345" s="252" t="s">
        <v>161</v>
      </c>
      <c r="E345" s="253" t="s">
        <v>5</v>
      </c>
      <c r="F345" s="376" t="s">
        <v>5</v>
      </c>
      <c r="G345" s="376"/>
      <c r="H345" s="376"/>
      <c r="I345" s="376"/>
      <c r="J345" s="254" t="s">
        <v>5</v>
      </c>
      <c r="K345" s="255"/>
      <c r="L345" s="377"/>
      <c r="M345" s="318"/>
      <c r="N345" s="318">
        <f t="shared" si="5"/>
        <v>0</v>
      </c>
      <c r="O345" s="318"/>
      <c r="P345" s="318"/>
      <c r="Q345" s="318"/>
      <c r="R345" s="130"/>
      <c r="T345" s="207" t="s">
        <v>5</v>
      </c>
      <c r="U345" s="256" t="s">
        <v>40</v>
      </c>
      <c r="V345" s="128"/>
      <c r="W345" s="128"/>
      <c r="X345" s="128"/>
      <c r="Y345" s="128"/>
      <c r="Z345" s="128"/>
      <c r="AA345" s="251"/>
      <c r="AT345" s="117" t="s">
        <v>591</v>
      </c>
      <c r="AU345" s="117" t="s">
        <v>83</v>
      </c>
      <c r="AY345" s="117" t="s">
        <v>591</v>
      </c>
      <c r="BE345" s="174">
        <f>IF(U345="základní",N345,0)</f>
        <v>0</v>
      </c>
      <c r="BF345" s="174">
        <f>IF(U345="snížená",N345,0)</f>
        <v>0</v>
      </c>
      <c r="BG345" s="174">
        <f>IF(U345="zákl. přenesená",N345,0)</f>
        <v>0</v>
      </c>
      <c r="BH345" s="174">
        <f>IF(U345="sníž. přenesená",N345,0)</f>
        <v>0</v>
      </c>
      <c r="BI345" s="174">
        <f>IF(U345="nulová",N345,0)</f>
        <v>0</v>
      </c>
      <c r="BJ345" s="117" t="s">
        <v>83</v>
      </c>
      <c r="BK345" s="174">
        <f>L345*K345</f>
        <v>0</v>
      </c>
    </row>
    <row r="346" spans="2:63" s="126" customFormat="1" ht="22.35" customHeight="1">
      <c r="B346" s="127"/>
      <c r="C346" s="252" t="s">
        <v>5</v>
      </c>
      <c r="D346" s="252" t="s">
        <v>161</v>
      </c>
      <c r="E346" s="253" t="s">
        <v>5</v>
      </c>
      <c r="F346" s="376" t="s">
        <v>5</v>
      </c>
      <c r="G346" s="376"/>
      <c r="H346" s="376"/>
      <c r="I346" s="376"/>
      <c r="J346" s="254" t="s">
        <v>5</v>
      </c>
      <c r="K346" s="255"/>
      <c r="L346" s="377"/>
      <c r="M346" s="318"/>
      <c r="N346" s="318">
        <f t="shared" si="5"/>
        <v>0</v>
      </c>
      <c r="O346" s="318"/>
      <c r="P346" s="318"/>
      <c r="Q346" s="318"/>
      <c r="R346" s="130"/>
      <c r="T346" s="207" t="s">
        <v>5</v>
      </c>
      <c r="U346" s="256" t="s">
        <v>40</v>
      </c>
      <c r="V346" s="149"/>
      <c r="W346" s="149"/>
      <c r="X346" s="149"/>
      <c r="Y346" s="149"/>
      <c r="Z346" s="149"/>
      <c r="AA346" s="151"/>
      <c r="AT346" s="117" t="s">
        <v>591</v>
      </c>
      <c r="AU346" s="117" t="s">
        <v>83</v>
      </c>
      <c r="AY346" s="117" t="s">
        <v>591</v>
      </c>
      <c r="BE346" s="174">
        <f>IF(U346="základní",N346,0)</f>
        <v>0</v>
      </c>
      <c r="BF346" s="174">
        <f>IF(U346="snížená",N346,0)</f>
        <v>0</v>
      </c>
      <c r="BG346" s="174">
        <f>IF(U346="zákl. přenesená",N346,0)</f>
        <v>0</v>
      </c>
      <c r="BH346" s="174">
        <f>IF(U346="sníž. přenesená",N346,0)</f>
        <v>0</v>
      </c>
      <c r="BI346" s="174">
        <f>IF(U346="nulová",N346,0)</f>
        <v>0</v>
      </c>
      <c r="BJ346" s="117" t="s">
        <v>83</v>
      </c>
      <c r="BK346" s="174">
        <f>L346*K346</f>
        <v>0</v>
      </c>
    </row>
    <row r="347" spans="2:18" s="126" customFormat="1" ht="6.95" customHeight="1">
      <c r="B347" s="152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4"/>
    </row>
  </sheetData>
  <sheetProtection password="8947" sheet="1" objects="1" scenarios="1" selectLockedCells="1"/>
  <mergeCells count="41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5:I225"/>
    <mergeCell ref="L225:M225"/>
    <mergeCell ref="N225:Q225"/>
    <mergeCell ref="F226:I226"/>
    <mergeCell ref="F227:I227"/>
    <mergeCell ref="F228:I228"/>
    <mergeCell ref="F229:I229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7:I337"/>
    <mergeCell ref="F338:I338"/>
    <mergeCell ref="L338:M338"/>
    <mergeCell ref="N338:Q338"/>
    <mergeCell ref="F339:I339"/>
    <mergeCell ref="F340:I340"/>
    <mergeCell ref="F342:I342"/>
    <mergeCell ref="L342:M342"/>
    <mergeCell ref="N342:Q342"/>
    <mergeCell ref="H1:K1"/>
    <mergeCell ref="S2:AC2"/>
    <mergeCell ref="F346:I346"/>
    <mergeCell ref="L346:M346"/>
    <mergeCell ref="N346:Q346"/>
    <mergeCell ref="N123:Q123"/>
    <mergeCell ref="N124:Q124"/>
    <mergeCell ref="N125:Q125"/>
    <mergeCell ref="N224:Q224"/>
    <mergeCell ref="N230:Q230"/>
    <mergeCell ref="N253:Q253"/>
    <mergeCell ref="N258:Q258"/>
    <mergeCell ref="N259:Q259"/>
    <mergeCell ref="N341:Q341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36:I336"/>
  </mergeCells>
  <dataValidations count="2" disablePrompts="1">
    <dataValidation type="list" allowBlank="1" showInputMessage="1" showErrorMessage="1" error="Povoleny jsou hodnoty K, M." sqref="D342:D347">
      <formula1>"K, M"</formula1>
    </dataValidation>
    <dataValidation type="list" allowBlank="1" showInputMessage="1" showErrorMessage="1" error="Povoleny jsou hodnoty základní, snížená, zákl. přenesená, sníž. přenesená, nulová." sqref="U342:U3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PC1</cp:lastModifiedBy>
  <dcterms:created xsi:type="dcterms:W3CDTF">2018-02-05T13:27:14Z</dcterms:created>
  <dcterms:modified xsi:type="dcterms:W3CDTF">2018-02-07T14:41:15Z</dcterms:modified>
  <cp:category/>
  <cp:version/>
  <cp:contentType/>
  <cp:contentStatus/>
</cp:coreProperties>
</file>