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" windowHeight="1" activeTab="0"/>
  </bookViews>
  <sheets>
    <sheet name="Rekapitulace stavby" sheetId="1" r:id="rId1"/>
    <sheet name="K14-001-2018 - Stavební ú..." sheetId="2" r:id="rId2"/>
  </sheets>
  <definedNames/>
  <calcPr fullCalcOnLoad="1"/>
</workbook>
</file>

<file path=xl/sharedStrings.xml><?xml version="1.0" encoding="utf-8"?>
<sst xmlns="http://schemas.openxmlformats.org/spreadsheetml/2006/main" count="1602" uniqueCount="428">
  <si>
    <t>Export VZ</t>
  </si>
  <si>
    <t>List obsahuje:</t>
  </si>
  <si>
    <t>3.0</t>
  </si>
  <si>
    <t>ZAMOK</t>
  </si>
  <si>
    <t>False</t>
  </si>
  <si>
    <t>{2b373785-b574-4aeb-8c91-239de5f91342}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</si>
  <si>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</si>
  <si>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</si>
  <si>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</si>
  <si>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</si>
  <si>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</si>
  <si>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</si>
  <si>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</si>
  <si>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</si>
  <si>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K14/001/2018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</si>
  <si>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</si>
  <si>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</si>
  <si>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Stavební úpravy a rozšíření krytého bazénu v Šumperku - teplovod</t>
  </si>
  <si>
    <t>0,1</t>
  </si>
  <si>
    <t>KSO:</t>
  </si>
  <si>
    <t/>
  </si>
  <si>
    <t>CC-CZ:</t>
  </si>
  <si>
    <t>1</t>
  </si>
  <si>
    <t>Místo:</t>
  </si>
  <si>
    <t>Šumperk</t>
  </si>
  <si>
    <t>Datum:</t>
  </si>
  <si>
    <t>30.01.2018</t>
  </si>
  <si>
    <t>10</t>
  </si>
  <si>
    <t>100</t>
  </si>
  <si>
    <t>Zadavatel:</t>
  </si>
  <si>
    <t>IČ:</t>
  </si>
  <si>
    <t>65138163</t>
  </si>
  <si>
    <t>Podniky města Šumperka, a.s.</t>
  </si>
  <si>
    <t>DIČ:</t>
  </si>
  <si>
    <t>CZ65138163</t>
  </si>
  <si>
    <t>Uchazeč:</t>
  </si>
  <si>
    <t>Vyplň údaj</t>
  </si>
  <si>
    <t>Projektant:</t>
  </si>
  <si>
    <t xml:space="preserve"> 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</si>
  <si>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</si>
  <si>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</si>
  <si>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</si>
  <si>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</si>
  <si>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</si>
  <si>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</si>
  <si>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</si>
  <si>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</si>
  <si>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</si>
  <si>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</si>
  <si>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</si>
  <si>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</si>
  <si>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</si>
  <si>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</si>
  <si>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</si>
  <si>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</si>
  <si>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</si>
  <si>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</si>
  <si>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</si>
  <si>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</si>
  <si>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</si>
  <si>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</si>
  <si>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</si>
  <si>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</si>
  <si>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</si>
  <si>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</si>
  <si>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</si>
  <si>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</si>
  <si>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</si>
  <si>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</si>
  <si>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</si>
  <si>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</si>
  <si>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</si>
  <si>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</si>
  <si>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</si>
  <si>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</si>
  <si>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</si>
  <si>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</si>
  <si>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</si>
  <si>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STA</t>
  </si>
  <si>
    <t>###NOINSERT###</t>
  </si>
  <si>
    <t>Zpět na list:</t>
  </si>
  <si>
    <t>2</t>
  </si>
  <si>
    <t>KRYCÍ LIST SOUPISU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</si>
  <si>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</si>
  <si>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</si>
  <si>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</si>
  <si>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</si>
  <si>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</si>
  <si>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</si>
  <si>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</si>
  <si>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</si>
  <si>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</si>
  <si>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</si>
  <si>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</si>
  <si>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</si>
  <si>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</si>
  <si>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998 - Přesun hmot</t>
  </si>
  <si>
    <t>PSV - Práce a dodávky PSV</t>
  </si>
  <si>
    <t>M - Práce a dodávky M</t>
  </si>
  <si>
    <t xml:space="preserve">    23-M - Montáže potrubí</t>
  </si>
  <si>
    <t>VRN - Vedlejší rozpočtové náklady</t>
  </si>
  <si>
    <t xml:space="preserve">    VRN1 - Průzkumné, geodetické a projektové práce</t>
  </si>
  <si>
    <t xml:space="preserve">    VRN3 - Zařízení staveniště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</si>
  <si>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</si>
  <si>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</si>
  <si>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</si>
  <si>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</si>
  <si>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</si>
  <si>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</si>
  <si>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</si>
  <si>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</si>
  <si>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</si>
  <si>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</si>
  <si>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</si>
  <si>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</si>
  <si>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</si>
  <si>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</si>
  <si>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</si>
  <si>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</si>
  <si>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</si>
  <si>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</si>
  <si>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</si>
  <si>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112101121</t>
  </si>
  <si>
    <t>Kácení stromů jehličnatých D kmene do 300 mm</t>
  </si>
  <si>
    <t>kus</t>
  </si>
  <si>
    <t>CS ÚRS 2016 01</t>
  </si>
  <si>
    <t>4</t>
  </si>
  <si>
    <t>576325974</t>
  </si>
  <si>
    <t>113106121</t>
  </si>
  <si>
    <t>Rozebrání dlažeb komunikací pro pěší z betonových nebo kamenných dlaždic</t>
  </si>
  <si>
    <t>m2</t>
  </si>
  <si>
    <t>-1966703172</t>
  </si>
  <si>
    <t>VV</t>
  </si>
  <si>
    <t>(1,5+1,5)*2</t>
  </si>
  <si>
    <t>3</t>
  </si>
  <si>
    <t>113106123</t>
  </si>
  <si>
    <t>Rozebrání dlažeb komunikací pro pěší ze zámkových dlaždic</t>
  </si>
  <si>
    <t>1208761481</t>
  </si>
  <si>
    <t>4,5*2</t>
  </si>
  <si>
    <t>1,5*2</t>
  </si>
  <si>
    <t>14*2</t>
  </si>
  <si>
    <t>Součet</t>
  </si>
  <si>
    <t>113107122</t>
  </si>
  <si>
    <t>Odstranění podkladu pl do 50 m2 z kameniva drceného tl 200 mm</t>
  </si>
  <si>
    <t>1241091709</t>
  </si>
  <si>
    <t>(1,5+4,5+1,5+14)*1,7"chodníky</t>
  </si>
  <si>
    <t>5</t>
  </si>
  <si>
    <t>113202111</t>
  </si>
  <si>
    <t>Vytrhání obrub krajníků obrubníků stojatých</t>
  </si>
  <si>
    <t>m</t>
  </si>
  <si>
    <t>253120889</t>
  </si>
  <si>
    <t>3*4</t>
  </si>
  <si>
    <t>6</t>
  </si>
  <si>
    <t>119002121</t>
  </si>
  <si>
    <t>Pomocné konstrukce při zabezpečení výkopů přechodovou lávkou l do 2 m včetně zábradlí zřízení</t>
  </si>
  <si>
    <t>1050766050</t>
  </si>
  <si>
    <t>7</t>
  </si>
  <si>
    <t>119002122</t>
  </si>
  <si>
    <t>Pomocné konstrukce při zabezpečení výkopů přechodovou lávkou l do 2 m včetně zábradlí odstranění</t>
  </si>
  <si>
    <t>-2109445355</t>
  </si>
  <si>
    <t>8</t>
  </si>
  <si>
    <t>121101101</t>
  </si>
  <si>
    <t>Sejmutí ornice s přemístěním na vzdálenost do 50 m</t>
  </si>
  <si>
    <t>m3</t>
  </si>
  <si>
    <t>221440366</t>
  </si>
  <si>
    <t>P</t>
  </si>
  <si>
    <t>Poznámka k položce:
ornice bude ponechána na závěrečné terénní úpravy</t>
  </si>
  <si>
    <t>(4+25,45+14,75+36,5-20+45+10+6+41,5-1,5+16,6+13,5+42,5-30)*1,7*0,15</t>
  </si>
  <si>
    <t>2*2*0,15+2*4*0,15</t>
  </si>
  <si>
    <t>9</t>
  </si>
  <si>
    <t>122201102</t>
  </si>
  <si>
    <t>Odkopávky a prokopávky nezapažené v hornině tř. 3 objem do 1000 m3</t>
  </si>
  <si>
    <t>-1120900795</t>
  </si>
  <si>
    <t>(1,5+4+25,45+14,75+36,5-20+45+10+6+41,5-1,5+16,6+13,5+42,5-30)*1,3*1,05"v zeleni</t>
  </si>
  <si>
    <t>(1,5+4,5+1,5+14)*1,3*0,95"pod chodníky</t>
  </si>
  <si>
    <t>(2*2+2*4)*1,85+15*1,5*2"protlak</t>
  </si>
  <si>
    <t>122201109</t>
  </si>
  <si>
    <t>Příplatek za lepivost u odkopávek v hornině tř. 1 až 3</t>
  </si>
  <si>
    <t>585707338</t>
  </si>
  <si>
    <t>11</t>
  </si>
  <si>
    <t>130001101</t>
  </si>
  <si>
    <t>Příplatek za ztížení vykopávky v blízkosti podzemního vedení</t>
  </si>
  <si>
    <t>-181842887</t>
  </si>
  <si>
    <t>15*1,3*1,05+2*1,3*1,55</t>
  </si>
  <si>
    <t>12</t>
  </si>
  <si>
    <t>130901113</t>
  </si>
  <si>
    <t>Bourání kcí v hloubených vykopávkách ze zdiva kamenného na maltu cementovou ručně - zídka</t>
  </si>
  <si>
    <t>994529265</t>
  </si>
  <si>
    <t>0,5*3*1,5</t>
  </si>
  <si>
    <t>13</t>
  </si>
  <si>
    <t>141721117.1</t>
  </si>
  <si>
    <t>Řízený zemní protlak hloubky do 6 m vnějšího průměru do 315 mm v hornině tř 1 až 4 - kompletní práce</t>
  </si>
  <si>
    <t>1431652727</t>
  </si>
  <si>
    <t>14</t>
  </si>
  <si>
    <t>M</t>
  </si>
  <si>
    <t>140111120</t>
  </si>
  <si>
    <t>trubka ocelová bezešvá hladká, 324 x 8,0 mm - ochranné potrubí</t>
  </si>
  <si>
    <t>-1484057047</t>
  </si>
  <si>
    <t>151101101</t>
  </si>
  <si>
    <t>Zřízení příložného pažení a rozepření stěn rýh hl do 2 m</t>
  </si>
  <si>
    <t>530764183</t>
  </si>
  <si>
    <t>(2*2+2*4)*2</t>
  </si>
  <si>
    <t>16</t>
  </si>
  <si>
    <t>151101111</t>
  </si>
  <si>
    <t>Odstranění příložného pažení a rozepření stěn rýh hl do 2 m</t>
  </si>
  <si>
    <t>-2040934077</t>
  </si>
  <si>
    <t>17</t>
  </si>
  <si>
    <t>162601102</t>
  </si>
  <si>
    <t>Vodorovné přemístění do 5000 m výkopku/sypaniny z horniny tř. 1 až 4</t>
  </si>
  <si>
    <t>-943941376</t>
  </si>
  <si>
    <t>Poznámka k položce:
na skládku města</t>
  </si>
  <si>
    <t>374,67-236,899</t>
  </si>
  <si>
    <t>18</t>
  </si>
  <si>
    <t>167101102</t>
  </si>
  <si>
    <t>Nakládání výkopku z hornin tř. 1 až 4 přes 100 m3</t>
  </si>
  <si>
    <t>267581833</t>
  </si>
  <si>
    <t>19</t>
  </si>
  <si>
    <t>174101101</t>
  </si>
  <si>
    <t>Zásyp jam, šachet rýh nebo kolem objektů sypaninou se zhutněním</t>
  </si>
  <si>
    <t>919887615</t>
  </si>
  <si>
    <t>(1,5+4+25,45+14,75+36,5-20+45+10+6+41,5-1,5+16,6+13,5+42,5-30)*1,3*0,6"v zeleni</t>
  </si>
  <si>
    <t>(1,5+4,5+1,5+14)*1,3*0,5"pod chodníky</t>
  </si>
  <si>
    <t>(2*2+2*4)*1,45+15*1,5*2"protlak</t>
  </si>
  <si>
    <t>20</t>
  </si>
  <si>
    <t>175151101</t>
  </si>
  <si>
    <t>Obsypání potrubí strojně sypaninou bez prohození, uloženou do 3 m</t>
  </si>
  <si>
    <t>-1954828360</t>
  </si>
  <si>
    <t>(1,5+4+35,45+14,75+35,5-14+45+10+6+41,5+16,6+13,5+12,5+14)*1,05*0,350</t>
  </si>
  <si>
    <t>-2*11,614</t>
  </si>
  <si>
    <t>583312000</t>
  </si>
  <si>
    <t>štěrkopísek zásypový materiál</t>
  </si>
  <si>
    <t>t</t>
  </si>
  <si>
    <t>-478085843</t>
  </si>
  <si>
    <t>63,612*2 'Přepočtené koeficientem množství</t>
  </si>
  <si>
    <t>22</t>
  </si>
  <si>
    <t>181301102</t>
  </si>
  <si>
    <t>Rozprostření ornice tl vrstvy do 150 mm pl do 500 m2 v rovině nebo ve svahu do 1:5</t>
  </si>
  <si>
    <t>374210232</t>
  </si>
  <si>
    <t>(4+25,45+14,75+36,5-20+45+10+6+41,5-1,5+16,6+13,5+42,5-30)*1,7+2*2+2*4</t>
  </si>
  <si>
    <t>23</t>
  </si>
  <si>
    <t>181411131</t>
  </si>
  <si>
    <t>Založení parkového trávníku výsevem plochy do 1000 m2 v rovině a ve svahu do 1:5</t>
  </si>
  <si>
    <t>368025458</t>
  </si>
  <si>
    <t>24</t>
  </si>
  <si>
    <t>005724100</t>
  </si>
  <si>
    <t>osivo směs travní parková</t>
  </si>
  <si>
    <t>kg</t>
  </si>
  <si>
    <t>-568271681</t>
  </si>
  <si>
    <t>Zakládání</t>
  </si>
  <si>
    <t>25</t>
  </si>
  <si>
    <t>274211311</t>
  </si>
  <si>
    <t>Zdivo základových pásů opěrných zdí a valů z lomového kamene na maltu cementovou - zídka</t>
  </si>
  <si>
    <t>855902929</t>
  </si>
  <si>
    <t>26</t>
  </si>
  <si>
    <t>274211393</t>
  </si>
  <si>
    <t>Příplatek k základovým pásům z lomového kamene za oboustranné lícování zdiva - zídka</t>
  </si>
  <si>
    <t>1678908790</t>
  </si>
  <si>
    <t>Svislé a kompletní konstrukce</t>
  </si>
  <si>
    <t>27</t>
  </si>
  <si>
    <t>310239211.1</t>
  </si>
  <si>
    <t>Zapravení prostupu potrubí do objektu bazénu do původního stavu</t>
  </si>
  <si>
    <t>kpl</t>
  </si>
  <si>
    <t>-1113438294</t>
  </si>
  <si>
    <t>Vodorovné konstrukce</t>
  </si>
  <si>
    <t>28</t>
  </si>
  <si>
    <t>451573111</t>
  </si>
  <si>
    <t>Lože pod potrubí otevřený výkop ze štěrkopísku</t>
  </si>
  <si>
    <t>1779833863</t>
  </si>
  <si>
    <t>(236,3-1,5-14)*1,05*0,1</t>
  </si>
  <si>
    <t>Komunikace pozemní</t>
  </si>
  <si>
    <t>29</t>
  </si>
  <si>
    <t>564851111</t>
  </si>
  <si>
    <t>Podklad ze štěrkodrtě ŠD tl. 150mm</t>
  </si>
  <si>
    <t>1499515869</t>
  </si>
  <si>
    <t>40+6"chodníky</t>
  </si>
  <si>
    <t>30</t>
  </si>
  <si>
    <t>596211120</t>
  </si>
  <si>
    <t>Kladení zámkové dlažby komunikací pro pěší tl 60 mm skupiny B pl do 50 m2</t>
  </si>
  <si>
    <t>2139900234</t>
  </si>
  <si>
    <t>31</t>
  </si>
  <si>
    <t>596811120</t>
  </si>
  <si>
    <t>Kladení betonové dlažby komunikací pro pěší do lože z kameniva vel do 0,09 m2 plochy do 50 m2</t>
  </si>
  <si>
    <t>1835176227</t>
  </si>
  <si>
    <t>Trubní vedení</t>
  </si>
  <si>
    <t>32</t>
  </si>
  <si>
    <t>899722111</t>
  </si>
  <si>
    <t>Krytí potrubí z plastů výstražnou fólií z PVC 25 cm-zelená</t>
  </si>
  <si>
    <t>1698729921</t>
  </si>
  <si>
    <t>(236,3-1,5-14)*2</t>
  </si>
  <si>
    <t>Ostatní konstrukce a práce, bourání</t>
  </si>
  <si>
    <t>33</t>
  </si>
  <si>
    <t>916231213</t>
  </si>
  <si>
    <t>Osazení chodníkového obrubníku betonového stojatého s boční opěrou do lože z betonu prostého</t>
  </si>
  <si>
    <t>-1280669193</t>
  </si>
  <si>
    <t>4*3</t>
  </si>
  <si>
    <t>34</t>
  </si>
  <si>
    <t>592174160</t>
  </si>
  <si>
    <t>obrubník betonový chodníkový 100x10x25 cm</t>
  </si>
  <si>
    <t>1663358162</t>
  </si>
  <si>
    <t>35</t>
  </si>
  <si>
    <t>963015111</t>
  </si>
  <si>
    <t>Demontáž prefabrikovaných krycích desek kanálů, šachet nebo žump do hmotnosti 0,06 t</t>
  </si>
  <si>
    <t>-6873408</t>
  </si>
  <si>
    <t>1,5/0,3</t>
  </si>
  <si>
    <t>36</t>
  </si>
  <si>
    <t>965042141.1</t>
  </si>
  <si>
    <t xml:space="preserve">Bourání mazanin betonových tl do 100 mm </t>
  </si>
  <si>
    <t>611658299</t>
  </si>
  <si>
    <t>1,5*1,5*0,1</t>
  </si>
  <si>
    <t>37</t>
  </si>
  <si>
    <t>979071112.1</t>
  </si>
  <si>
    <t>Očištění dlažebních kostek</t>
  </si>
  <si>
    <t>-1202499965</t>
  </si>
  <si>
    <t>40+6</t>
  </si>
  <si>
    <t>38</t>
  </si>
  <si>
    <t>979071122</t>
  </si>
  <si>
    <t>Očištění dlažebních kostek drobných s původním spárováním živičnou směsí nebo MC-přídlažba</t>
  </si>
  <si>
    <t>1280459796</t>
  </si>
  <si>
    <t>998</t>
  </si>
  <si>
    <t>Přesun hmot</t>
  </si>
  <si>
    <t>39</t>
  </si>
  <si>
    <t>998272201</t>
  </si>
  <si>
    <t>Přesun hmot pro trubní vedení z ocelových trub svařovaných otevřený výkop</t>
  </si>
  <si>
    <t>199393281</t>
  </si>
  <si>
    <t>40</t>
  </si>
  <si>
    <t>998276129.2</t>
  </si>
  <si>
    <t>Doprava předizolovaného potrubí ÚT na staveniště</t>
  </si>
  <si>
    <t>1472323520</t>
  </si>
  <si>
    <t>PSV</t>
  </si>
  <si>
    <t>Práce a dodávky PSV</t>
  </si>
  <si>
    <t>Práce a dodávky M</t>
  </si>
  <si>
    <t>23-M</t>
  </si>
  <si>
    <t>Montáže potrubí</t>
  </si>
  <si>
    <t>41</t>
  </si>
  <si>
    <t>230011077.1</t>
  </si>
  <si>
    <t>Montáž potrubí ÚT DN125</t>
  </si>
  <si>
    <t>64</t>
  </si>
  <si>
    <t>-711259668</t>
  </si>
  <si>
    <t>255,3*2+2</t>
  </si>
  <si>
    <t>42</t>
  </si>
  <si>
    <t>552711250.1</t>
  </si>
  <si>
    <t>trubka 12m 139,7*3,6/250 IPS</t>
  </si>
  <si>
    <t>128</t>
  </si>
  <si>
    <t>258722258</t>
  </si>
  <si>
    <t>24*12*2</t>
  </si>
  <si>
    <t>43</t>
  </si>
  <si>
    <t>552711250.2</t>
  </si>
  <si>
    <t>trubka 6m 139,7*3,6/250 IPS</t>
  </si>
  <si>
    <t>-213969242</t>
  </si>
  <si>
    <t>5*6*2</t>
  </si>
  <si>
    <t>44</t>
  </si>
  <si>
    <t>552715080.1</t>
  </si>
  <si>
    <t>PE smršt. obj. komplet 139,7/250 L=0,7m</t>
  </si>
  <si>
    <t>-946141819</t>
  </si>
  <si>
    <t>45*2</t>
  </si>
  <si>
    <t>45</t>
  </si>
  <si>
    <t>552715080.2</t>
  </si>
  <si>
    <t>CANUSA smršť. víko SimplexCSS-110 180-120/295-220</t>
  </si>
  <si>
    <t>1559067513</t>
  </si>
  <si>
    <t>1*2</t>
  </si>
  <si>
    <t>46</t>
  </si>
  <si>
    <t>552715080.3</t>
  </si>
  <si>
    <t>těsnící kruh pr.250</t>
  </si>
  <si>
    <t>209338854</t>
  </si>
  <si>
    <t>47</t>
  </si>
  <si>
    <t>230024077.1</t>
  </si>
  <si>
    <t>Montáž trubní díly přivařovací ÚT DN125</t>
  </si>
  <si>
    <t>-2008343491</t>
  </si>
  <si>
    <t>48</t>
  </si>
  <si>
    <t>552711250.1a</t>
  </si>
  <si>
    <t>ohyb 90°139,7*3,6/250-1*1 IPS</t>
  </si>
  <si>
    <t>ks</t>
  </si>
  <si>
    <t>765615135</t>
  </si>
  <si>
    <t>13*2</t>
  </si>
  <si>
    <t>49</t>
  </si>
  <si>
    <t>552001</t>
  </si>
  <si>
    <t>dilatační polštář 1000*240*40</t>
  </si>
  <si>
    <t>1601573890</t>
  </si>
  <si>
    <t>94*2</t>
  </si>
  <si>
    <t>50</t>
  </si>
  <si>
    <t>605120030</t>
  </si>
  <si>
    <t>podkladní trámky 100*100*500</t>
  </si>
  <si>
    <t>2102388108</t>
  </si>
  <si>
    <t>102*2</t>
  </si>
  <si>
    <t>51</t>
  </si>
  <si>
    <t>230170014</t>
  </si>
  <si>
    <t>Tlakové zkoušky těsnosti potrubí ÚT - zkouška DN do 200</t>
  </si>
  <si>
    <t>-25212847</t>
  </si>
  <si>
    <t>52</t>
  </si>
  <si>
    <t>892271111.1</t>
  </si>
  <si>
    <t>Rentgenování svarů předizolovaného potrubí v rozsahu 20%</t>
  </si>
  <si>
    <t>-1702730975</t>
  </si>
  <si>
    <t>VRN</t>
  </si>
  <si>
    <t>Vedlejší rozpočtové náklady</t>
  </si>
  <si>
    <t>VRN1</t>
  </si>
  <si>
    <t>Průzkumné, geodetické a projektové práce</t>
  </si>
  <si>
    <t>53</t>
  </si>
  <si>
    <t>012103000.1</t>
  </si>
  <si>
    <t>Geodetické práce před výstavbou-vytyčení inženýrských sítí, trasy teplovodu</t>
  </si>
  <si>
    <t>1024</t>
  </si>
  <si>
    <t>-411031257</t>
  </si>
  <si>
    <t>54</t>
  </si>
  <si>
    <t>012303000</t>
  </si>
  <si>
    <t>Geodetické práce po výstavbě</t>
  </si>
  <si>
    <t>-1964374280</t>
  </si>
  <si>
    <t>55</t>
  </si>
  <si>
    <t>012403000.1</t>
  </si>
  <si>
    <t>Aktualizace map</t>
  </si>
  <si>
    <t>-53729244</t>
  </si>
  <si>
    <t>56</t>
  </si>
  <si>
    <t>013254000</t>
  </si>
  <si>
    <t>Dokumentace skutečného provedení stavby</t>
  </si>
  <si>
    <t>-1514307242</t>
  </si>
  <si>
    <t>VRN3</t>
  </si>
  <si>
    <t>Zařízení staveniště</t>
  </si>
  <si>
    <t>57</t>
  </si>
  <si>
    <t>031203000.1</t>
  </si>
  <si>
    <t>Zařízení staveniště 3%</t>
  </si>
  <si>
    <t>%</t>
  </si>
  <si>
    <t>-250986939</t>
  </si>
  <si>
    <t>58</t>
  </si>
  <si>
    <t>034203000.1</t>
  </si>
  <si>
    <t>Zabezpečení staveniště 1%</t>
  </si>
  <si>
    <t>1005110067</t>
  </si>
  <si>
    <t>59</t>
  </si>
  <si>
    <t>039203000.1</t>
  </si>
  <si>
    <t>Úprava terénu po zrušení zařízení staveniště 2%</t>
  </si>
  <si>
    <t>-1860367136</t>
  </si>
</sst>
</file>

<file path=xl/styles.xml><?xml version="1.0" encoding="utf-8"?>
<styleSheet xmlns="http://schemas.openxmlformats.org/spreadsheetml/2006/main">
  <numFmts count="20">
    <numFmt numFmtId="5" formatCode="_($#,##0_);($#,##0)"/>
    <numFmt numFmtId="6" formatCode="_($#,##0_);[Red]($#,##0)"/>
    <numFmt numFmtId="7" formatCode="_($#,##0.00_);($#,##0.00)"/>
    <numFmt numFmtId="8" formatCode="_($#,##0.00_);[Red]($#,##0.00)"/>
    <numFmt numFmtId="23" formatCode="GENERAL"/>
    <numFmt numFmtId="24" formatCode="GENERAL"/>
    <numFmt numFmtId="25" formatCode="GENERAL"/>
    <numFmt numFmtId="26" formatCode="GENERAL"/>
    <numFmt numFmtId="41" formatCode="_(* #,##0_);_(* (#,##0);_(* &quot;-&quot;_);_(@_)"/>
    <numFmt numFmtId="42" formatCode="_(&quot;$&quot;* #,##0_);_(&quot;$&quot;* (#,##0);_(&quot;$&quot;* &quot;-&quot;_);_(@_)"/>
    <numFmt numFmtId="43" formatCode="_(* #,##0.00_);_(* (#,##0.00);_(* &quot;-&quot;??_);_(@_)"/>
    <numFmt numFmtId="44" formatCode="_(&quot;$&quot;* #,##0.00_);_(&quot;$&quot;* (#,##0.00);_(&quot;$&quot;* &quot;-&quot;??_);_(@_)"/>
    <numFmt numFmtId="63" formatCode="GENERAL"/>
    <numFmt numFmtId="64" formatCode="GENERAL"/>
    <numFmt numFmtId="65" formatCode="GENERAL"/>
    <numFmt numFmtId="66" formatCode="GENERAL"/>
    <numFmt numFmtId="164" formatCode="#,##0.00%"/>
    <numFmt numFmtId="165" formatCode="dd\.mm\.yyyy"/>
    <numFmt numFmtId="166" formatCode="#,##0.00000"/>
    <numFmt numFmtId="167" formatCode="#,##0.000"/>
  </numFmts>
  <fonts count="97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8"/>
      <name val="Trebuchet MS"/>
      <family val="2"/>
    </font>
    <font>
      <sz val="8"/>
      <color indexed="55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63"/>
      <name val="Trebuchet MS"/>
      <family val="2"/>
    </font>
    <font>
      <sz val="8"/>
      <color indexed="10"/>
      <name val="Trebuchet MS"/>
      <family val="2"/>
    </font>
    <font>
      <sz val="8"/>
      <color indexed="43"/>
      <name val="Trebuchet MS"/>
      <family val="2"/>
    </font>
    <font>
      <sz val="10"/>
      <color indexed="37"/>
      <name val="Trebuchet MS"/>
      <family val="2"/>
    </font>
    <font>
      <b/>
      <sz val="16"/>
      <name val="Trebuchet MS"/>
      <family val="2"/>
    </font>
    <font>
      <sz val="8"/>
      <color indexed="48"/>
      <name val="Trebuchet MS"/>
      <family val="2"/>
    </font>
    <font>
      <b/>
      <sz val="12"/>
      <color indexed="55"/>
      <name val="Trebuchet MS"/>
      <family val="2"/>
    </font>
    <font>
      <sz val="9"/>
      <color indexed="55"/>
      <name val="Trebuchet MS"/>
      <family val="2"/>
    </font>
    <font>
      <b/>
      <sz val="8"/>
      <color indexed="55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indexed="55"/>
      <name val="Trebuchet MS"/>
      <family val="2"/>
    </font>
    <font>
      <b/>
      <sz val="12"/>
      <color indexed="37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b/>
      <sz val="11"/>
      <name val="Trebuchet MS"/>
      <family val="2"/>
    </font>
    <font>
      <sz val="11"/>
      <color indexed="55"/>
      <name val="Trebuchet MS"/>
      <family val="2"/>
    </font>
    <font>
      <b/>
      <sz val="12"/>
      <color indexed="16"/>
      <name val="Trebuchet MS"/>
      <family val="2"/>
    </font>
    <font>
      <sz val="9"/>
      <color indexed="8"/>
      <name val="Trebuchet MS"/>
      <family val="2"/>
    </font>
    <font>
      <sz val="8"/>
      <color indexed="37"/>
      <name val="Trebuchet MS"/>
      <family val="2"/>
    </font>
    <font>
      <b/>
      <sz val="8"/>
      <name val="Trebuchet MS"/>
      <family val="2"/>
    </font>
    <font>
      <sz val="7"/>
      <color indexed="55"/>
      <name val="Trebuchet MS"/>
      <family val="2"/>
    </font>
    <font>
      <i/>
      <sz val="7"/>
      <color indexed="55"/>
      <name val="Trebuchet MS"/>
      <family val="2"/>
    </font>
    <font>
      <i/>
      <sz val="8"/>
      <color indexed="12"/>
      <name val="Trebuchet MS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8"/>
      <color rgb="FF969696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10"/>
      <color rgb="FF960000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sz val="7"/>
      <color rgb="FF969696"/>
      <name val="Trebuchet MS"/>
      <family val="2"/>
    </font>
    <font>
      <i/>
      <sz val="7"/>
      <color rgb="FF969696"/>
      <name val="Trebuchet MS"/>
      <family val="2"/>
    </font>
    <font>
      <i/>
      <sz val="8"/>
      <color rgb="FF0000FF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dotted">
        <color rgb="FF000000"/>
      </top>
      <bottom/>
    </border>
    <border>
      <left/>
      <right/>
      <top/>
      <bottom style="dotted">
        <color rgb="FF000000"/>
      </bottom>
    </border>
    <border>
      <left style="dotted">
        <color rgb="FF000000"/>
      </left>
      <right/>
      <top style="dotted">
        <color rgb="FF000000"/>
      </top>
      <bottom style="dotted">
        <color rgb="FF000000"/>
      </bottom>
    </border>
    <border>
      <left/>
      <right/>
      <top style="dotted">
        <color rgb="FF000000"/>
      </top>
      <bottom style="dotted">
        <color rgb="FF000000"/>
      </bottom>
    </border>
    <border>
      <left/>
      <right style="dotted">
        <color rgb="FF000000"/>
      </right>
      <top style="dotted">
        <color rgb="FF000000"/>
      </top>
      <bottom style="dotted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dotted">
        <color rgb="FF969696"/>
      </left>
      <right/>
      <top style="dotted">
        <color rgb="FF969696"/>
      </top>
      <bottom/>
    </border>
    <border>
      <left/>
      <right/>
      <top style="dotted">
        <color rgb="FF969696"/>
      </top>
      <bottom/>
    </border>
    <border>
      <left/>
      <right style="dotted">
        <color rgb="FF969696"/>
      </right>
      <top style="dotted">
        <color rgb="FF969696"/>
      </top>
      <bottom/>
    </border>
    <border>
      <left style="dotted">
        <color rgb="FF969696"/>
      </left>
      <right/>
      <top/>
      <bottom/>
    </border>
    <border>
      <left/>
      <right style="dotted">
        <color rgb="FF969696"/>
      </right>
      <top/>
      <bottom/>
    </border>
    <border>
      <left style="dotted">
        <color rgb="FF969696"/>
      </left>
      <right/>
      <top style="dotted">
        <color rgb="FF969696"/>
      </top>
      <bottom style="dotted">
        <color rgb="FF969696"/>
      </bottom>
    </border>
    <border>
      <left/>
      <right/>
      <top style="dotted">
        <color rgb="FF969696"/>
      </top>
      <bottom style="dotted">
        <color rgb="FF969696"/>
      </bottom>
    </border>
    <border>
      <left/>
      <right style="dotted">
        <color rgb="FF969696"/>
      </right>
      <top style="dotted">
        <color rgb="FF969696"/>
      </top>
      <bottom style="dotted">
        <color rgb="FF969696"/>
      </bottom>
    </border>
    <border>
      <left style="dotted">
        <color rgb="FF969696"/>
      </left>
      <right/>
      <top/>
      <bottom style="dotted">
        <color rgb="FF969696"/>
      </bottom>
    </border>
    <border>
      <left/>
      <right/>
      <top/>
      <bottom style="dotted">
        <color rgb="FF969696"/>
      </bottom>
    </border>
    <border>
      <left/>
      <right style="dotted">
        <color rgb="FF969696"/>
      </right>
      <top/>
      <bottom style="dotted">
        <color rgb="FF969696"/>
      </bottom>
    </border>
    <border>
      <left/>
      <right style="thin">
        <color rgb="FF000000"/>
      </right>
      <top style="dotted">
        <color rgb="FF969696"/>
      </top>
      <bottom/>
    </border>
    <border>
      <left/>
      <right style="thin">
        <color rgb="FF000000"/>
      </right>
      <top style="dotted">
        <color rgb="FF000000"/>
      </top>
      <bottom style="dotted">
        <color rgb="FF000000"/>
      </bottom>
    </border>
    <border>
      <left style="dotted">
        <color rgb="FF969696"/>
      </left>
      <right style="dotted">
        <color rgb="FF969696"/>
      </right>
      <top style="dotted">
        <color rgb="FF969696"/>
      </top>
      <bottom style="dotted">
        <color rgb="FF969696"/>
      </bottom>
    </border>
  </borders>
  <cellStyleXfs count="63"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2" fontId="55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5" fillId="2" borderId="1" applyNumberFormat="0" applyFon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2" applyNumberFormat="0" applyFill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2" fillId="0" borderId="0" applyNumberFormat="0" applyFill="0" applyBorder="0" applyAlignment="0" applyProtection="0"/>
    <xf numFmtId="0" fontId="63" fillId="3" borderId="5" applyNumberFormat="0" applyAlignment="0" applyProtection="0"/>
    <xf numFmtId="0" fontId="64" fillId="4" borderId="6" applyNumberFormat="0" applyAlignment="0" applyProtection="0"/>
    <xf numFmtId="0" fontId="65" fillId="4" borderId="5" applyNumberFormat="0" applyAlignment="0" applyProtection="0"/>
    <xf numFmtId="0" fontId="66" fillId="5" borderId="7" applyNumberFormat="0" applyAlignment="0" applyProtection="0"/>
    <xf numFmtId="0" fontId="67" fillId="0" borderId="8" applyNumberFormat="0" applyFill="0" applyAlignment="0" applyProtection="0"/>
    <xf numFmtId="0" fontId="68" fillId="0" borderId="9" applyNumberFormat="0" applyFill="0" applyAlignment="0" applyProtection="0"/>
    <xf numFmtId="0" fontId="69" fillId="6" borderId="0" applyNumberFormat="0" applyBorder="0" applyAlignment="0" applyProtection="0"/>
    <xf numFmtId="0" fontId="70" fillId="7" borderId="0" applyNumberFormat="0" applyBorder="0" applyAlignment="0" applyProtection="0"/>
    <xf numFmtId="0" fontId="71" fillId="8" borderId="0" applyNumberFormat="0" applyBorder="0" applyAlignment="0" applyProtection="0"/>
    <xf numFmtId="0" fontId="72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72" fillId="32" borderId="0" applyNumberFormat="0" applyBorder="0" applyAlignment="0" applyProtection="0"/>
    <xf numFmtId="0" fontId="73" fillId="0" borderId="0" applyNumberFormat="0" applyFill="0" applyBorder="0" applyAlignment="0" applyProtection="0"/>
  </cellStyleXfs>
  <cellXfs count="231">
    <xf numFmtId="0" fontId="4" fillId="0" borderId="0" xfId="0" applyAlignment="1">
      <alignment/>
    </xf>
    <xf numFmtId="0" fontId="4" fillId="0" borderId="0" xfId="0" applyFont="1" applyAlignment="1">
      <alignment vertical="center"/>
    </xf>
    <xf numFmtId="0" fontId="7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75" fillId="0" borderId="0" xfId="0" applyFont="1" applyAlignment="1">
      <alignment vertical="center"/>
    </xf>
    <xf numFmtId="0" fontId="76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77" fillId="0" borderId="0" xfId="0" applyFont="1" applyAlignment="1">
      <alignment/>
    </xf>
    <xf numFmtId="0" fontId="78" fillId="0" borderId="0" xfId="0" applyFont="1" applyAlignment="1">
      <alignment vertical="center"/>
    </xf>
    <xf numFmtId="0" fontId="79" fillId="0" borderId="0" xfId="0" applyFont="1" applyAlignment="1">
      <alignment vertical="center"/>
    </xf>
    <xf numFmtId="0" fontId="80" fillId="33" borderId="0" xfId="0" applyFont="1" applyFill="1" applyAlignment="1">
      <alignment horizontal="left" vertical="center"/>
    </xf>
    <xf numFmtId="0" fontId="4" fillId="33" borderId="0" xfId="0" applyFill="1" applyAlignment="1">
      <alignment/>
    </xf>
    <xf numFmtId="0" fontId="81" fillId="33" borderId="0" xfId="0" applyFont="1" applyFill="1" applyAlignment="1">
      <alignment horizontal="left" vertical="center"/>
    </xf>
    <xf numFmtId="0" fontId="80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0" xfId="0" applyBorder="1" applyAlignment="1">
      <alignment/>
    </xf>
    <xf numFmtId="0" fontId="4" fillId="0" borderId="11" xfId="0" applyBorder="1" applyAlignment="1">
      <alignment/>
    </xf>
    <xf numFmtId="0" fontId="4" fillId="0" borderId="12" xfId="0" applyBorder="1" applyAlignment="1">
      <alignment/>
    </xf>
    <xf numFmtId="0" fontId="4" fillId="0" borderId="13" xfId="0" applyBorder="1" applyAlignment="1">
      <alignment/>
    </xf>
    <xf numFmtId="0" fontId="4" fillId="0" borderId="0" xfId="0" applyBorder="1" applyAlignment="1">
      <alignment/>
    </xf>
    <xf numFmtId="0" fontId="16" fillId="0" borderId="0" xfId="0" applyFont="1" applyBorder="1" applyAlignment="1">
      <alignment horizontal="left" vertical="center"/>
    </xf>
    <xf numFmtId="0" fontId="4" fillId="0" borderId="14" xfId="0" applyBorder="1" applyAlignment="1">
      <alignment/>
    </xf>
    <xf numFmtId="0" fontId="82" fillId="0" borderId="0" xfId="0" applyFont="1" applyAlignment="1">
      <alignment horizontal="left" vertical="center"/>
    </xf>
    <xf numFmtId="0" fontId="83" fillId="0" borderId="0" xfId="0" applyFont="1" applyAlignment="1">
      <alignment horizontal="left" vertical="center"/>
    </xf>
    <xf numFmtId="0" fontId="84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center"/>
    </xf>
    <xf numFmtId="0" fontId="85" fillId="0" borderId="0" xfId="0" applyFont="1" applyAlignment="1">
      <alignment horizontal="left" vertical="top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84" fillId="0" borderId="0" xfId="0" applyFont="1" applyBorder="1" applyAlignment="1">
      <alignment horizontal="left" vertical="center"/>
    </xf>
    <xf numFmtId="0" fontId="6" fillId="2" borderId="0" xfId="0" applyFont="1" applyFill="1" applyBorder="1" applyAlignment="1" applyProtection="1">
      <alignment horizontal="left" vertical="center"/>
      <protection locked="0"/>
    </xf>
    <xf numFmtId="49" fontId="6" fillId="2" borderId="0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Border="1" applyAlignment="1">
      <alignment horizontal="left" vertical="center" wrapText="1"/>
    </xf>
    <xf numFmtId="0" fontId="4" fillId="0" borderId="15" xfId="0" applyBorder="1" applyAlignment="1">
      <alignment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1" fillId="0" borderId="16" xfId="0" applyFont="1" applyBorder="1" applyAlignment="1">
      <alignment horizontal="left" vertical="center"/>
    </xf>
    <xf numFmtId="0" fontId="4" fillId="0" borderId="16" xfId="0" applyFont="1" applyBorder="1" applyAlignment="1">
      <alignment vertical="center"/>
    </xf>
    <xf numFmtId="4" fontId="21" fillId="0" borderId="16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74" fillId="0" borderId="0" xfId="0" applyFont="1" applyBorder="1" applyAlignment="1">
      <alignment horizontal="right" vertical="center"/>
    </xf>
    <xf numFmtId="0" fontId="74" fillId="0" borderId="13" xfId="0" applyFont="1" applyBorder="1" applyAlignment="1">
      <alignment vertical="center"/>
    </xf>
    <xf numFmtId="0" fontId="74" fillId="0" borderId="0" xfId="0" applyFont="1" applyBorder="1" applyAlignment="1">
      <alignment vertical="center"/>
    </xf>
    <xf numFmtId="0" fontId="74" fillId="0" borderId="0" xfId="0" applyFont="1" applyBorder="1" applyAlignment="1">
      <alignment horizontal="left" vertical="center"/>
    </xf>
    <xf numFmtId="164" fontId="74" fillId="0" borderId="0" xfId="0" applyNumberFormat="1" applyFont="1" applyBorder="1" applyAlignment="1">
      <alignment horizontal="center" vertical="center"/>
    </xf>
    <xf numFmtId="4" fontId="85" fillId="0" borderId="0" xfId="0" applyNumberFormat="1" applyFont="1" applyBorder="1" applyAlignment="1">
      <alignment vertical="center"/>
    </xf>
    <xf numFmtId="0" fontId="74" fillId="0" borderId="14" xfId="0" applyFont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7" fillId="34" borderId="17" xfId="0" applyFont="1" applyFill="1" applyBorder="1" applyAlignment="1">
      <alignment horizontal="left" vertical="center"/>
    </xf>
    <xf numFmtId="0" fontId="4" fillId="34" borderId="18" xfId="0" applyFont="1" applyFill="1" applyBorder="1" applyAlignment="1">
      <alignment vertical="center"/>
    </xf>
    <xf numFmtId="0" fontId="7" fillId="34" borderId="18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left" vertical="center"/>
    </xf>
    <xf numFmtId="4" fontId="7" fillId="34" borderId="18" xfId="0" applyNumberFormat="1" applyFont="1" applyFill="1" applyBorder="1" applyAlignment="1">
      <alignment vertical="center"/>
    </xf>
    <xf numFmtId="0" fontId="4" fillId="34" borderId="19" xfId="0" applyFont="1" applyFill="1" applyBorder="1" applyAlignment="1">
      <alignment vertical="center"/>
    </xf>
    <xf numFmtId="0" fontId="4" fillId="34" borderId="14" xfId="0" applyFont="1" applyFill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84" fillId="0" borderId="0" xfId="0" applyFont="1" applyAlignment="1">
      <alignment horizontal="left" vertical="center"/>
    </xf>
    <xf numFmtId="0" fontId="7" fillId="0" borderId="13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22" fillId="0" borderId="0" xfId="0" applyFont="1" applyAlignment="1">
      <alignment vertical="center"/>
    </xf>
    <xf numFmtId="165" fontId="6" fillId="0" borderId="0" xfId="0" applyNumberFormat="1" applyFont="1" applyAlignment="1">
      <alignment horizontal="left" vertical="center"/>
    </xf>
    <xf numFmtId="0" fontId="86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6" fillId="35" borderId="17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vertical="center"/>
    </xf>
    <xf numFmtId="0" fontId="6" fillId="35" borderId="18" xfId="0" applyFont="1" applyFill="1" applyBorder="1" applyAlignment="1">
      <alignment horizontal="center" vertical="center"/>
    </xf>
    <xf numFmtId="0" fontId="6" fillId="35" borderId="18" xfId="0" applyFont="1" applyFill="1" applyBorder="1" applyAlignment="1">
      <alignment horizontal="right" vertical="center"/>
    </xf>
    <xf numFmtId="0" fontId="6" fillId="35" borderId="19" xfId="0" applyFont="1" applyFill="1" applyBorder="1" applyAlignment="1">
      <alignment horizontal="center" vertical="center"/>
    </xf>
    <xf numFmtId="0" fontId="84" fillId="0" borderId="28" xfId="0" applyFont="1" applyBorder="1" applyAlignment="1">
      <alignment horizontal="center" vertical="center" wrapText="1"/>
    </xf>
    <xf numFmtId="0" fontId="84" fillId="0" borderId="29" xfId="0" applyFont="1" applyBorder="1" applyAlignment="1">
      <alignment horizontal="center" vertical="center" wrapText="1"/>
    </xf>
    <xf numFmtId="0" fontId="84" fillId="0" borderId="30" xfId="0" applyFont="1" applyBorder="1" applyAlignment="1">
      <alignment horizontal="center" vertical="center" wrapText="1"/>
    </xf>
    <xf numFmtId="0" fontId="4" fillId="0" borderId="23" xfId="0" applyFont="1" applyBorder="1" applyAlignment="1">
      <alignment vertical="center"/>
    </xf>
    <xf numFmtId="0" fontId="87" fillId="0" borderId="0" xfId="0" applyFont="1" applyAlignment="1">
      <alignment horizontal="left" vertical="center"/>
    </xf>
    <xf numFmtId="0" fontId="87" fillId="0" borderId="0" xfId="0" applyFont="1" applyAlignment="1">
      <alignment vertical="center"/>
    </xf>
    <xf numFmtId="4" fontId="87" fillId="0" borderId="0" xfId="0" applyNumberFormat="1" applyFont="1" applyAlignment="1">
      <alignment horizontal="right" vertical="center"/>
    </xf>
    <xf numFmtId="4" fontId="87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4" fontId="86" fillId="0" borderId="26" xfId="0" applyNumberFormat="1" applyFont="1" applyBorder="1" applyAlignment="1">
      <alignment vertical="center"/>
    </xf>
    <xf numFmtId="4" fontId="86" fillId="0" borderId="0" xfId="0" applyNumberFormat="1" applyFont="1" applyBorder="1" applyAlignment="1">
      <alignment vertical="center"/>
    </xf>
    <xf numFmtId="166" fontId="86" fillId="0" borderId="0" xfId="0" applyNumberFormat="1" applyFont="1" applyBorder="1" applyAlignment="1">
      <alignment vertical="center"/>
    </xf>
    <xf numFmtId="4" fontId="86" fillId="0" borderId="27" xfId="0" applyNumberFormat="1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8" fillId="0" borderId="0" xfId="0" applyFont="1" applyAlignment="1">
      <alignment vertical="center"/>
    </xf>
    <xf numFmtId="0" fontId="88" fillId="0" borderId="0" xfId="0" applyFont="1" applyAlignment="1">
      <alignment horizontal="left" vertical="center" wrapText="1"/>
    </xf>
    <xf numFmtId="0" fontId="89" fillId="0" borderId="0" xfId="0" applyFont="1" applyAlignment="1">
      <alignment vertical="center"/>
    </xf>
    <xf numFmtId="4" fontId="89" fillId="0" borderId="0" xfId="0" applyNumberFormat="1" applyFont="1" applyAlignment="1">
      <alignment vertical="center"/>
    </xf>
    <xf numFmtId="0" fontId="27" fillId="0" borderId="0" xfId="0" applyFont="1" applyAlignment="1">
      <alignment horizontal="center" vertical="center"/>
    </xf>
    <xf numFmtId="4" fontId="90" fillId="0" borderId="31" xfId="0" applyNumberFormat="1" applyFont="1" applyBorder="1" applyAlignment="1">
      <alignment vertical="center"/>
    </xf>
    <xf numFmtId="4" fontId="90" fillId="0" borderId="32" xfId="0" applyNumberFormat="1" applyFont="1" applyBorder="1" applyAlignment="1">
      <alignment vertical="center"/>
    </xf>
    <xf numFmtId="166" fontId="90" fillId="0" borderId="32" xfId="0" applyNumberFormat="1" applyFont="1" applyBorder="1" applyAlignment="1">
      <alignment vertical="center"/>
    </xf>
    <xf numFmtId="4" fontId="90" fillId="0" borderId="33" xfId="0" applyNumberFormat="1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4" fillId="0" borderId="0" xfId="0" applyAlignment="1" applyProtection="1">
      <alignment/>
      <protection locked="0"/>
    </xf>
    <xf numFmtId="0" fontId="4" fillId="33" borderId="0" xfId="0" applyFill="1" applyAlignment="1" applyProtection="1">
      <alignment/>
      <protection locked="0"/>
    </xf>
    <xf numFmtId="0" fontId="4" fillId="0" borderId="11" xfId="0" applyBorder="1" applyAlignment="1" applyProtection="1">
      <alignment/>
      <protection locked="0"/>
    </xf>
    <xf numFmtId="0" fontId="4" fillId="0" borderId="0" xfId="0" applyBorder="1" applyAlignment="1" applyProtection="1">
      <alignment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>
      <alignment horizontal="left" vertical="center" wrapText="1"/>
    </xf>
    <xf numFmtId="0" fontId="84" fillId="0" borderId="0" xfId="0" applyFont="1" applyBorder="1" applyAlignment="1" applyProtection="1">
      <alignment horizontal="left" vertical="center"/>
      <protection locked="0"/>
    </xf>
    <xf numFmtId="165" fontId="6" fillId="0" borderId="0" xfId="0" applyNumberFormat="1" applyFont="1" applyBorder="1" applyAlignment="1">
      <alignment horizontal="left" vertical="center"/>
    </xf>
    <xf numFmtId="0" fontId="4" fillId="0" borderId="13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14" xfId="0" applyFont="1" applyBorder="1" applyAlignment="1">
      <alignment vertical="center" wrapText="1"/>
    </xf>
    <xf numFmtId="0" fontId="4" fillId="0" borderId="24" xfId="0" applyFont="1" applyBorder="1" applyAlignment="1" applyProtection="1">
      <alignment vertical="center"/>
      <protection locked="0"/>
    </xf>
    <xf numFmtId="0" fontId="4" fillId="0" borderId="34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4" fontId="87" fillId="0" borderId="0" xfId="0" applyNumberFormat="1" applyFont="1" applyBorder="1" applyAlignment="1">
      <alignment vertical="center"/>
    </xf>
    <xf numFmtId="0" fontId="74" fillId="0" borderId="0" xfId="0" applyFont="1" applyBorder="1" applyAlignment="1" applyProtection="1">
      <alignment horizontal="right" vertical="center"/>
      <protection locked="0"/>
    </xf>
    <xf numFmtId="4" fontId="74" fillId="0" borderId="0" xfId="0" applyNumberFormat="1" applyFont="1" applyBorder="1" applyAlignment="1">
      <alignment vertical="center"/>
    </xf>
    <xf numFmtId="164" fontId="74" fillId="0" borderId="0" xfId="0" applyNumberFormat="1" applyFont="1" applyBorder="1" applyAlignment="1" applyProtection="1">
      <alignment horizontal="right" vertical="center"/>
      <protection locked="0"/>
    </xf>
    <xf numFmtId="0" fontId="4" fillId="35" borderId="0" xfId="0" applyFont="1" applyFill="1" applyBorder="1" applyAlignment="1">
      <alignment vertical="center"/>
    </xf>
    <xf numFmtId="0" fontId="7" fillId="35" borderId="17" xfId="0" applyFont="1" applyFill="1" applyBorder="1" applyAlignment="1">
      <alignment horizontal="left" vertical="center"/>
    </xf>
    <xf numFmtId="0" fontId="7" fillId="35" borderId="18" xfId="0" applyFont="1" applyFill="1" applyBorder="1" applyAlignment="1">
      <alignment horizontal="right" vertical="center"/>
    </xf>
    <xf numFmtId="0" fontId="7" fillId="35" borderId="18" xfId="0" applyFont="1" applyFill="1" applyBorder="1" applyAlignment="1">
      <alignment horizontal="center" vertical="center"/>
    </xf>
    <xf numFmtId="0" fontId="4" fillId="35" borderId="18" xfId="0" applyFont="1" applyFill="1" applyBorder="1" applyAlignment="1" applyProtection="1">
      <alignment vertical="center"/>
      <protection locked="0"/>
    </xf>
    <xf numFmtId="4" fontId="7" fillId="35" borderId="18" xfId="0" applyNumberFormat="1" applyFont="1" applyFill="1" applyBorder="1" applyAlignment="1">
      <alignment vertical="center"/>
    </xf>
    <xf numFmtId="0" fontId="4" fillId="35" borderId="35" xfId="0" applyFont="1" applyFill="1" applyBorder="1" applyAlignment="1">
      <alignment vertical="center"/>
    </xf>
    <xf numFmtId="0" fontId="4" fillId="0" borderId="21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12" xfId="0" applyFont="1" applyBorder="1" applyAlignment="1">
      <alignment vertical="center"/>
    </xf>
    <xf numFmtId="0" fontId="6" fillId="35" borderId="0" xfId="0" applyFont="1" applyFill="1" applyBorder="1" applyAlignment="1">
      <alignment horizontal="left" vertical="center"/>
    </xf>
    <xf numFmtId="0" fontId="4" fillId="35" borderId="0" xfId="0" applyFont="1" applyFill="1" applyBorder="1" applyAlignment="1" applyProtection="1">
      <alignment vertical="center"/>
      <protection locked="0"/>
    </xf>
    <xf numFmtId="0" fontId="6" fillId="35" borderId="0" xfId="0" applyFont="1" applyFill="1" applyBorder="1" applyAlignment="1">
      <alignment horizontal="right" vertical="center"/>
    </xf>
    <xf numFmtId="0" fontId="4" fillId="35" borderId="14" xfId="0" applyFont="1" applyFill="1" applyBorder="1" applyAlignment="1">
      <alignment vertical="center"/>
    </xf>
    <xf numFmtId="0" fontId="91" fillId="0" borderId="0" xfId="0" applyFont="1" applyBorder="1" applyAlignment="1">
      <alignment horizontal="left" vertical="center"/>
    </xf>
    <xf numFmtId="0" fontId="75" fillId="0" borderId="13" xfId="0" applyFont="1" applyBorder="1" applyAlignment="1">
      <alignment vertical="center"/>
    </xf>
    <xf numFmtId="0" fontId="75" fillId="0" borderId="0" xfId="0" applyFont="1" applyBorder="1" applyAlignment="1">
      <alignment vertical="center"/>
    </xf>
    <xf numFmtId="0" fontId="75" fillId="0" borderId="32" xfId="0" applyFont="1" applyBorder="1" applyAlignment="1">
      <alignment horizontal="left" vertical="center"/>
    </xf>
    <xf numFmtId="0" fontId="75" fillId="0" borderId="32" xfId="0" applyFont="1" applyBorder="1" applyAlignment="1">
      <alignment vertical="center"/>
    </xf>
    <xf numFmtId="0" fontId="75" fillId="0" borderId="32" xfId="0" applyFont="1" applyBorder="1" applyAlignment="1" applyProtection="1">
      <alignment vertical="center"/>
      <protection locked="0"/>
    </xf>
    <xf numFmtId="4" fontId="75" fillId="0" borderId="32" xfId="0" applyNumberFormat="1" applyFont="1" applyBorder="1" applyAlignment="1">
      <alignment vertical="center"/>
    </xf>
    <xf numFmtId="0" fontId="75" fillId="0" borderId="14" xfId="0" applyFont="1" applyBorder="1" applyAlignment="1">
      <alignment vertical="center"/>
    </xf>
    <xf numFmtId="0" fontId="76" fillId="0" borderId="13" xfId="0" applyFont="1" applyBorder="1" applyAlignment="1">
      <alignment vertical="center"/>
    </xf>
    <xf numFmtId="0" fontId="76" fillId="0" borderId="0" xfId="0" applyFont="1" applyBorder="1" applyAlignment="1">
      <alignment vertical="center"/>
    </xf>
    <xf numFmtId="0" fontId="76" fillId="0" borderId="32" xfId="0" applyFont="1" applyBorder="1" applyAlignment="1">
      <alignment horizontal="left" vertical="center"/>
    </xf>
    <xf numFmtId="0" fontId="76" fillId="0" borderId="32" xfId="0" applyFont="1" applyBorder="1" applyAlignment="1">
      <alignment vertical="center"/>
    </xf>
    <xf numFmtId="0" fontId="76" fillId="0" borderId="32" xfId="0" applyFont="1" applyBorder="1" applyAlignment="1" applyProtection="1">
      <alignment vertical="center"/>
      <protection locked="0"/>
    </xf>
    <xf numFmtId="4" fontId="76" fillId="0" borderId="32" xfId="0" applyNumberFormat="1" applyFont="1" applyBorder="1" applyAlignment="1">
      <alignment vertical="center"/>
    </xf>
    <xf numFmtId="0" fontId="76" fillId="0" borderId="14" xfId="0" applyFont="1" applyBorder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6" fillId="0" borderId="0" xfId="0" applyFont="1" applyAlignment="1">
      <alignment horizontal="left" vertical="center"/>
    </xf>
    <xf numFmtId="0" fontId="84" fillId="0" borderId="0" xfId="0" applyFont="1" applyAlignment="1" applyProtection="1">
      <alignment horizontal="left" vertical="center"/>
      <protection locked="0"/>
    </xf>
    <xf numFmtId="0" fontId="4" fillId="0" borderId="13" xfId="0" applyFont="1" applyBorder="1" applyAlignment="1">
      <alignment horizontal="center" vertical="center" wrapText="1"/>
    </xf>
    <xf numFmtId="0" fontId="6" fillId="35" borderId="28" xfId="0" applyFont="1" applyFill="1" applyBorder="1" applyAlignment="1">
      <alignment horizontal="center" vertical="center" wrapText="1"/>
    </xf>
    <xf numFmtId="0" fontId="6" fillId="35" borderId="29" xfId="0" applyFont="1" applyFill="1" applyBorder="1" applyAlignment="1">
      <alignment horizontal="center" vertical="center" wrapText="1"/>
    </xf>
    <xf numFmtId="0" fontId="92" fillId="35" borderId="29" xfId="0" applyFont="1" applyFill="1" applyBorder="1" applyAlignment="1" applyProtection="1">
      <alignment horizontal="center" vertical="center" wrapText="1"/>
      <protection locked="0"/>
    </xf>
    <xf numFmtId="0" fontId="6" fillId="35" borderId="30" xfId="0" applyFont="1" applyFill="1" applyBorder="1" applyAlignment="1">
      <alignment horizontal="center" vertical="center" wrapText="1"/>
    </xf>
    <xf numFmtId="4" fontId="87" fillId="0" borderId="0" xfId="0" applyNumberFormat="1" applyFont="1" applyAlignment="1">
      <alignment/>
    </xf>
    <xf numFmtId="166" fontId="93" fillId="0" borderId="24" xfId="0" applyNumberFormat="1" applyFont="1" applyBorder="1" applyAlignment="1">
      <alignment/>
    </xf>
    <xf numFmtId="166" fontId="93" fillId="0" borderId="25" xfId="0" applyNumberFormat="1" applyFont="1" applyBorder="1" applyAlignment="1">
      <alignment/>
    </xf>
    <xf numFmtId="4" fontId="32" fillId="0" borderId="0" xfId="0" applyNumberFormat="1" applyFont="1" applyAlignment="1">
      <alignment vertical="center"/>
    </xf>
    <xf numFmtId="0" fontId="77" fillId="0" borderId="13" xfId="0" applyFont="1" applyBorder="1" applyAlignment="1">
      <alignment/>
    </xf>
    <xf numFmtId="0" fontId="77" fillId="0" borderId="0" xfId="0" applyFont="1" applyAlignment="1">
      <alignment horizontal="left"/>
    </xf>
    <xf numFmtId="0" fontId="75" fillId="0" borderId="0" xfId="0" applyFont="1" applyAlignment="1">
      <alignment horizontal="left"/>
    </xf>
    <xf numFmtId="0" fontId="77" fillId="0" borderId="0" xfId="0" applyFont="1" applyAlignment="1" applyProtection="1">
      <alignment/>
      <protection locked="0"/>
    </xf>
    <xf numFmtId="4" fontId="75" fillId="0" borderId="0" xfId="0" applyNumberFormat="1" applyFont="1" applyAlignment="1">
      <alignment/>
    </xf>
    <xf numFmtId="0" fontId="77" fillId="0" borderId="26" xfId="0" applyFont="1" applyBorder="1" applyAlignment="1">
      <alignment/>
    </xf>
    <xf numFmtId="0" fontId="77" fillId="0" borderId="0" xfId="0" applyFont="1" applyBorder="1" applyAlignment="1">
      <alignment/>
    </xf>
    <xf numFmtId="166" fontId="77" fillId="0" borderId="0" xfId="0" applyNumberFormat="1" applyFont="1" applyBorder="1" applyAlignment="1">
      <alignment/>
    </xf>
    <xf numFmtId="166" fontId="77" fillId="0" borderId="27" xfId="0" applyNumberFormat="1" applyFont="1" applyBorder="1" applyAlignment="1">
      <alignment/>
    </xf>
    <xf numFmtId="0" fontId="77" fillId="0" borderId="0" xfId="0" applyFont="1" applyAlignment="1">
      <alignment horizontal="center"/>
    </xf>
    <xf numFmtId="4" fontId="77" fillId="0" borderId="0" xfId="0" applyNumberFormat="1" applyFont="1" applyAlignment="1">
      <alignment vertical="center"/>
    </xf>
    <xf numFmtId="0" fontId="77" fillId="0" borderId="0" xfId="0" applyFont="1" applyBorder="1" applyAlignment="1">
      <alignment horizontal="left"/>
    </xf>
    <xf numFmtId="0" fontId="76" fillId="0" borderId="0" xfId="0" applyFont="1" applyBorder="1" applyAlignment="1">
      <alignment horizontal="left"/>
    </xf>
    <xf numFmtId="4" fontId="76" fillId="0" borderId="0" xfId="0" applyNumberFormat="1" applyFont="1" applyBorder="1" applyAlignment="1">
      <alignment/>
    </xf>
    <xf numFmtId="0" fontId="4" fillId="0" borderId="13" xfId="0" applyFont="1" applyBorder="1" applyAlignment="1" applyProtection="1">
      <alignment vertical="center"/>
      <protection/>
    </xf>
    <xf numFmtId="0" fontId="4" fillId="0" borderId="36" xfId="0" applyFont="1" applyBorder="1" applyAlignment="1" applyProtection="1">
      <alignment horizontal="center" vertical="center"/>
      <protection/>
    </xf>
    <xf numFmtId="49" fontId="4" fillId="0" borderId="36" xfId="0" applyNumberFormat="1" applyFont="1" applyBorder="1" applyAlignment="1" applyProtection="1">
      <alignment horizontal="left" vertical="center" wrapText="1"/>
      <protection/>
    </xf>
    <xf numFmtId="0" fontId="4" fillId="0" borderId="36" xfId="0" applyFont="1" applyBorder="1" applyAlignment="1" applyProtection="1">
      <alignment horizontal="left" vertical="center" wrapText="1"/>
      <protection/>
    </xf>
    <xf numFmtId="0" fontId="4" fillId="0" borderId="36" xfId="0" applyFont="1" applyBorder="1" applyAlignment="1" applyProtection="1">
      <alignment horizontal="center" vertical="center" wrapText="1"/>
      <protection/>
    </xf>
    <xf numFmtId="167" fontId="4" fillId="0" borderId="36" xfId="0" applyNumberFormat="1" applyFont="1" applyBorder="1" applyAlignment="1" applyProtection="1">
      <alignment vertical="center"/>
      <protection/>
    </xf>
    <xf numFmtId="4" fontId="4" fillId="2" borderId="36" xfId="0" applyNumberFormat="1" applyFont="1" applyFill="1" applyBorder="1" applyAlignment="1" applyProtection="1">
      <alignment vertical="center"/>
      <protection locked="0"/>
    </xf>
    <xf numFmtId="4" fontId="4" fillId="0" borderId="36" xfId="0" applyNumberFormat="1" applyFont="1" applyBorder="1" applyAlignment="1" applyProtection="1">
      <alignment vertical="center"/>
      <protection/>
    </xf>
    <xf numFmtId="0" fontId="74" fillId="2" borderId="36" xfId="0" applyFont="1" applyFill="1" applyBorder="1" applyAlignment="1" applyProtection="1">
      <alignment horizontal="left" vertical="center"/>
      <protection locked="0"/>
    </xf>
    <xf numFmtId="0" fontId="74" fillId="0" borderId="0" xfId="0" applyFont="1" applyBorder="1" applyAlignment="1">
      <alignment horizontal="center" vertical="center"/>
    </xf>
    <xf numFmtId="166" fontId="74" fillId="0" borderId="0" xfId="0" applyNumberFormat="1" applyFont="1" applyBorder="1" applyAlignment="1">
      <alignment vertical="center"/>
    </xf>
    <xf numFmtId="166" fontId="74" fillId="0" borderId="27" xfId="0" applyNumberFormat="1" applyFont="1" applyBorder="1" applyAlignment="1">
      <alignment vertical="center"/>
    </xf>
    <xf numFmtId="4" fontId="4" fillId="0" borderId="0" xfId="0" applyNumberFormat="1" applyFont="1" applyAlignment="1">
      <alignment vertical="center"/>
    </xf>
    <xf numFmtId="0" fontId="78" fillId="0" borderId="13" xfId="0" applyFont="1" applyBorder="1" applyAlignment="1">
      <alignment vertical="center"/>
    </xf>
    <xf numFmtId="0" fontId="94" fillId="0" borderId="0" xfId="0" applyFont="1" applyBorder="1" applyAlignment="1">
      <alignment horizontal="left" vertical="center"/>
    </xf>
    <xf numFmtId="0" fontId="78" fillId="0" borderId="0" xfId="0" applyFont="1" applyBorder="1" applyAlignment="1">
      <alignment horizontal="left" vertical="center"/>
    </xf>
    <xf numFmtId="0" fontId="78" fillId="0" borderId="0" xfId="0" applyFont="1" applyBorder="1" applyAlignment="1">
      <alignment horizontal="left" vertical="center" wrapText="1"/>
    </xf>
    <xf numFmtId="167" fontId="78" fillId="0" borderId="0" xfId="0" applyNumberFormat="1" applyFont="1" applyBorder="1" applyAlignment="1">
      <alignment vertical="center"/>
    </xf>
    <xf numFmtId="0" fontId="78" fillId="0" borderId="0" xfId="0" applyFont="1" applyAlignment="1" applyProtection="1">
      <alignment vertical="center"/>
      <protection locked="0"/>
    </xf>
    <xf numFmtId="0" fontId="78" fillId="0" borderId="26" xfId="0" applyFont="1" applyBorder="1" applyAlignment="1">
      <alignment vertical="center"/>
    </xf>
    <xf numFmtId="0" fontId="78" fillId="0" borderId="0" xfId="0" applyFont="1" applyBorder="1" applyAlignment="1">
      <alignment vertical="center"/>
    </xf>
    <xf numFmtId="0" fontId="78" fillId="0" borderId="27" xfId="0" applyFont="1" applyBorder="1" applyAlignment="1">
      <alignment vertical="center"/>
    </xf>
    <xf numFmtId="0" fontId="78" fillId="0" borderId="0" xfId="0" applyFont="1" applyAlignment="1">
      <alignment horizontal="left" vertical="center"/>
    </xf>
    <xf numFmtId="0" fontId="94" fillId="0" borderId="0" xfId="0" applyFont="1" applyAlignment="1">
      <alignment horizontal="left" vertical="center"/>
    </xf>
    <xf numFmtId="0" fontId="78" fillId="0" borderId="0" xfId="0" applyFont="1" applyAlignment="1">
      <alignment horizontal="left" vertical="center" wrapText="1"/>
    </xf>
    <xf numFmtId="167" fontId="78" fillId="0" borderId="0" xfId="0" applyNumberFormat="1" applyFont="1" applyAlignment="1">
      <alignment vertical="center"/>
    </xf>
    <xf numFmtId="0" fontId="79" fillId="0" borderId="13" xfId="0" applyFont="1" applyBorder="1" applyAlignment="1">
      <alignment vertical="center"/>
    </xf>
    <xf numFmtId="0" fontId="79" fillId="0" borderId="0" xfId="0" applyFont="1" applyBorder="1" applyAlignment="1">
      <alignment horizontal="left" vertical="center"/>
    </xf>
    <xf numFmtId="0" fontId="79" fillId="0" borderId="0" xfId="0" applyFont="1" applyBorder="1" applyAlignment="1">
      <alignment horizontal="left" vertical="center" wrapText="1"/>
    </xf>
    <xf numFmtId="167" fontId="79" fillId="0" borderId="0" xfId="0" applyNumberFormat="1" applyFont="1" applyBorder="1" applyAlignment="1">
      <alignment vertical="center"/>
    </xf>
    <xf numFmtId="0" fontId="79" fillId="0" borderId="0" xfId="0" applyFont="1" applyAlignment="1" applyProtection="1">
      <alignment vertical="center"/>
      <protection locked="0"/>
    </xf>
    <xf numFmtId="0" fontId="79" fillId="0" borderId="26" xfId="0" applyFont="1" applyBorder="1" applyAlignment="1">
      <alignment vertical="center"/>
    </xf>
    <xf numFmtId="0" fontId="79" fillId="0" borderId="0" xfId="0" applyFont="1" applyBorder="1" applyAlignment="1">
      <alignment vertical="center"/>
    </xf>
    <xf numFmtId="0" fontId="79" fillId="0" borderId="27" xfId="0" applyFont="1" applyBorder="1" applyAlignment="1">
      <alignment vertical="center"/>
    </xf>
    <xf numFmtId="0" fontId="79" fillId="0" borderId="0" xfId="0" applyFont="1" applyAlignment="1">
      <alignment horizontal="left" vertical="center"/>
    </xf>
    <xf numFmtId="0" fontId="95" fillId="0" borderId="0" xfId="0" applyFont="1" applyAlignment="1">
      <alignment vertical="center" wrapText="1"/>
    </xf>
    <xf numFmtId="0" fontId="96" fillId="0" borderId="36" xfId="0" applyFont="1" applyBorder="1" applyAlignment="1" applyProtection="1">
      <alignment horizontal="center" vertical="center"/>
      <protection/>
    </xf>
    <xf numFmtId="49" fontId="96" fillId="0" borderId="36" xfId="0" applyNumberFormat="1" applyFont="1" applyBorder="1" applyAlignment="1" applyProtection="1">
      <alignment horizontal="left" vertical="center" wrapText="1"/>
      <protection/>
    </xf>
    <xf numFmtId="0" fontId="96" fillId="0" borderId="36" xfId="0" applyFont="1" applyBorder="1" applyAlignment="1" applyProtection="1">
      <alignment horizontal="left" vertical="center" wrapText="1"/>
      <protection/>
    </xf>
    <xf numFmtId="0" fontId="96" fillId="0" borderId="36" xfId="0" applyFont="1" applyBorder="1" applyAlignment="1" applyProtection="1">
      <alignment horizontal="center" vertical="center" wrapText="1"/>
      <protection/>
    </xf>
    <xf numFmtId="167" fontId="96" fillId="0" borderId="36" xfId="0" applyNumberFormat="1" applyFont="1" applyBorder="1" applyAlignment="1" applyProtection="1">
      <alignment vertical="center"/>
      <protection/>
    </xf>
    <xf numFmtId="4" fontId="96" fillId="2" borderId="36" xfId="0" applyNumberFormat="1" applyFont="1" applyFill="1" applyBorder="1" applyAlignment="1" applyProtection="1">
      <alignment vertical="center"/>
      <protection locked="0"/>
    </xf>
    <xf numFmtId="4" fontId="96" fillId="0" borderId="36" xfId="0" applyNumberFormat="1" applyFont="1" applyBorder="1" applyAlignment="1" applyProtection="1">
      <alignment vertical="center"/>
      <protection/>
    </xf>
    <xf numFmtId="0" fontId="96" fillId="0" borderId="13" xfId="0" applyFont="1" applyBorder="1" applyAlignment="1">
      <alignment vertical="center"/>
    </xf>
    <xf numFmtId="0" fontId="96" fillId="2" borderId="36" xfId="0" applyFont="1" applyFill="1" applyBorder="1" applyAlignment="1" applyProtection="1">
      <alignment horizontal="left" vertical="center"/>
      <protection locked="0"/>
    </xf>
    <xf numFmtId="0" fontId="96" fillId="0" borderId="0" xfId="0" applyFont="1" applyBorder="1" applyAlignment="1">
      <alignment horizontal="center" vertical="center"/>
    </xf>
    <xf numFmtId="167" fontId="4" fillId="2" borderId="36" xfId="0" applyNumberFormat="1" applyFont="1" applyFill="1" applyBorder="1" applyAlignment="1" applyProtection="1">
      <alignment vertical="center"/>
      <protection locked="0"/>
    </xf>
    <xf numFmtId="0" fontId="74" fillId="0" borderId="32" xfId="0" applyFont="1" applyBorder="1" applyAlignment="1">
      <alignment horizontal="center" vertical="center"/>
    </xf>
    <xf numFmtId="0" fontId="4" fillId="0" borderId="32" xfId="0" applyFont="1" applyBorder="1" applyAlignment="1">
      <alignment vertical="center"/>
    </xf>
    <xf numFmtId="166" fontId="74" fillId="0" borderId="32" xfId="0" applyNumberFormat="1" applyFont="1" applyBorder="1" applyAlignment="1">
      <alignment vertical="center"/>
    </xf>
    <xf numFmtId="166" fontId="74" fillId="0" borderId="33" xfId="0" applyNumberFormat="1" applyFont="1" applyBorder="1" applyAlignment="1">
      <alignment vertical="center"/>
    </xf>
    <xf numFmtId="0" fontId="4" fillId="0" borderId="0" xfId="0" applyAlignment="1">
      <alignment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Note" xfId="22"/>
    <cellStyle name="Warning Text" xfId="23"/>
    <cellStyle name="Title" xfId="24"/>
    <cellStyle name="Heading 1" xfId="25"/>
    <cellStyle name="Heading 2" xfId="26"/>
    <cellStyle name="Heading 3" xfId="27"/>
    <cellStyle name="Heading 4" xfId="28"/>
    <cellStyle name="Input" xfId="29"/>
    <cellStyle name="Output" xfId="30"/>
    <cellStyle name="Calculation" xfId="31"/>
    <cellStyle name="Check Cell" xfId="32"/>
    <cellStyle name="Linked Cell" xfId="33"/>
    <cellStyle name="Total" xfId="34"/>
    <cellStyle name="Good" xfId="35"/>
    <cellStyle name="Bad" xfId="36"/>
    <cellStyle name="Neutral" xfId="37"/>
    <cellStyle name="Accent1" xfId="38"/>
    <cellStyle name="20% - Accent1" xfId="39"/>
    <cellStyle name="40% - Accent1" xfId="40"/>
    <cellStyle name="60% - Accent1" xfId="41"/>
    <cellStyle name="Accent2" xfId="42"/>
    <cellStyle name="20% - Accent2" xfId="43"/>
    <cellStyle name="40% - Accent2" xfId="44"/>
    <cellStyle name="60% - Accent2" xfId="45"/>
    <cellStyle name="Accent3" xfId="46"/>
    <cellStyle name="20% - Accent3" xfId="47"/>
    <cellStyle name="40% - Accent3" xfId="48"/>
    <cellStyle name="60% - Accent3" xfId="49"/>
    <cellStyle name="Accent4" xfId="50"/>
    <cellStyle name="20% - Accent4" xfId="51"/>
    <cellStyle name="40% - Accent4" xfId="52"/>
    <cellStyle name="60% - Accent4" xfId="53"/>
    <cellStyle name="Accent5" xfId="54"/>
    <cellStyle name="20% - Accent5" xfId="55"/>
    <cellStyle name="40% - Accent5" xfId="56"/>
    <cellStyle name="60% - Accent5" xfId="57"/>
    <cellStyle name="Accent6" xfId="58"/>
    <cellStyle name="20% - Accent6" xfId="59"/>
    <cellStyle name="40% - Accent6" xfId="60"/>
    <cellStyle name="60% - Accent6" xfId="61"/>
    <cellStyle name="Explanatory Text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54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3.5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7" width="25.8515625" style="0" hidden="1" customWidth="1"/>
    <col min="48" max="52" width="21.7109375" style="0" hidden="1" customWidth="1"/>
    <col min="53" max="53" width="19.140625" style="0" hidden="1" customWidth="1"/>
    <col min="54" max="54" width="25.00390625" style="0" hidden="1" customWidth="1"/>
    <col min="55" max="56" width="19.140625" style="0" hidden="1" customWidth="1"/>
    <col min="57" max="57" width="66.421875" style="0" customWidth="1"/>
    <col min="58" max="70" width="9.28125" style="0" customWidth="1"/>
    <col min="71" max="91" width="0" style="0" hidden="1" customWidth="1"/>
    <col min="92" max="16384" width="9.28125" style="0" customWidth="1"/>
  </cols>
  <sheetData>
    <row r="1" spans="1:74" ht="21" customHeight="1">
      <c r="A1" s="13" t="s">
        <v>0</v>
      </c>
      <c r="B1" s="14"/>
      <c r="C1" s="14"/>
      <c r="D1" s="15" t="s">
        <v>1</v>
      </c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3" t="s">
        <v>2</v>
      </c>
      <c r="BB1" s="13" t="s">
        <v>3</v>
      </c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T1" s="16" t="s">
        <v>4</v>
      </c>
      <c r="BU1" s="16" t="s">
        <v>4</v>
      </c>
      <c r="BV1" s="16" t="s">
        <v>5</v>
      </c>
    </row>
    <row r="2" spans="44:72" ht="36.75" customHeight="1">
      <c r="BS2" s="17" t="s">
        <v>6</v>
      </c>
      <c r="BT2" s="17" t="s">
        <v>7</v>
      </c>
    </row>
    <row r="3" spans="2:72" ht="6.7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20"/>
      <c r="BS3" s="17" t="s">
        <v>6</v>
      </c>
      <c r="BT3" s="17" t="s">
        <v>8</v>
      </c>
    </row>
    <row r="4" spans="2:71" ht="36.7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4"/>
      <c r="AS4" s="25" t="s">
        <v>10</v>
      </c>
      <c r="BE4" s="26" t="s">
        <v>11</v>
      </c>
      <c r="BS4" s="17" t="s">
        <v>12</v>
      </c>
    </row>
    <row r="5" spans="2:71" ht="14.25" customHeight="1">
      <c r="B5" s="21"/>
      <c r="C5" s="22"/>
      <c r="D5" s="27" t="s">
        <v>13</v>
      </c>
      <c r="E5" s="22"/>
      <c r="F5" s="22"/>
      <c r="G5" s="22"/>
      <c r="H5" s="22"/>
      <c r="I5" s="22"/>
      <c r="J5" s="22"/>
      <c r="K5" s="28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4"/>
      <c r="BE5" s="29" t="s">
        <v>15</v>
      </c>
      <c r="BS5" s="17" t="s">
        <v>6</v>
      </c>
    </row>
    <row r="6" spans="2:71" ht="36.75" customHeight="1">
      <c r="B6" s="21"/>
      <c r="C6" s="22"/>
      <c r="D6" s="30" t="s">
        <v>16</v>
      </c>
      <c r="E6" s="22"/>
      <c r="F6" s="22"/>
      <c r="G6" s="22"/>
      <c r="H6" s="22"/>
      <c r="I6" s="22"/>
      <c r="J6" s="22"/>
      <c r="K6" s="31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4"/>
      <c r="BS6" s="17" t="s">
        <v>18</v>
      </c>
    </row>
    <row r="7" spans="2:71" ht="14.25" customHeight="1">
      <c r="B7" s="21"/>
      <c r="C7" s="22"/>
      <c r="D7" s="32" t="s">
        <v>19</v>
      </c>
      <c r="E7" s="22"/>
      <c r="F7" s="22"/>
      <c r="G7" s="22"/>
      <c r="H7" s="22"/>
      <c r="I7" s="22"/>
      <c r="J7" s="22"/>
      <c r="K7" s="28" t="s">
        <v>20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21</v>
      </c>
      <c r="AL7" s="22"/>
      <c r="AM7" s="22"/>
      <c r="AN7" s="28" t="s">
        <v>20</v>
      </c>
      <c r="AO7" s="22"/>
      <c r="AP7" s="22"/>
      <c r="AQ7" s="24"/>
      <c r="BS7" s="17" t="s">
        <v>22</v>
      </c>
    </row>
    <row r="8" spans="2:71" ht="14.25" customHeight="1">
      <c r="B8" s="21"/>
      <c r="C8" s="22"/>
      <c r="D8" s="32" t="s">
        <v>23</v>
      </c>
      <c r="E8" s="22"/>
      <c r="F8" s="22"/>
      <c r="G8" s="22"/>
      <c r="H8" s="22"/>
      <c r="I8" s="22"/>
      <c r="J8" s="22"/>
      <c r="K8" s="28" t="s">
        <v>24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25</v>
      </c>
      <c r="AL8" s="22"/>
      <c r="AM8" s="22"/>
      <c r="AN8" s="33" t="s">
        <v>26</v>
      </c>
      <c r="AO8" s="22"/>
      <c r="AP8" s="22"/>
      <c r="AQ8" s="24"/>
      <c r="BS8" s="17" t="s">
        <v>27</v>
      </c>
    </row>
    <row r="9" spans="2:71" ht="14.2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4"/>
      <c r="BS9" s="17" t="s">
        <v>28</v>
      </c>
    </row>
    <row r="10" spans="2:71" ht="14.25" customHeight="1">
      <c r="B10" s="21"/>
      <c r="C10" s="22"/>
      <c r="D10" s="32" t="s">
        <v>29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30</v>
      </c>
      <c r="AL10" s="22"/>
      <c r="AM10" s="22"/>
      <c r="AN10" s="28" t="s">
        <v>31</v>
      </c>
      <c r="AO10" s="22"/>
      <c r="AP10" s="22"/>
      <c r="AQ10" s="24"/>
      <c r="BS10" s="17" t="s">
        <v>18</v>
      </c>
    </row>
    <row r="11" spans="2:71" ht="18" customHeight="1">
      <c r="B11" s="21"/>
      <c r="C11" s="22"/>
      <c r="D11" s="22"/>
      <c r="E11" s="28" t="s">
        <v>32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33</v>
      </c>
      <c r="AL11" s="22"/>
      <c r="AM11" s="22"/>
      <c r="AN11" s="28" t="s">
        <v>34</v>
      </c>
      <c r="AO11" s="22"/>
      <c r="AP11" s="22"/>
      <c r="AQ11" s="24"/>
      <c r="BS11" s="17" t="s">
        <v>18</v>
      </c>
    </row>
    <row r="12" spans="2:71" ht="6.7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4"/>
      <c r="BS12" s="17" t="s">
        <v>18</v>
      </c>
    </row>
    <row r="13" spans="2:71" ht="14.25" customHeight="1">
      <c r="B13" s="21"/>
      <c r="C13" s="22"/>
      <c r="D13" s="32" t="s">
        <v>35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30</v>
      </c>
      <c r="AL13" s="22"/>
      <c r="AM13" s="22"/>
      <c r="AN13" s="34" t="s">
        <v>36</v>
      </c>
      <c r="AO13" s="22"/>
      <c r="AP13" s="22"/>
      <c r="AQ13" s="24"/>
      <c r="BS13" s="17" t="s">
        <v>18</v>
      </c>
    </row>
    <row r="14" spans="2:71" ht="12.75">
      <c r="B14" s="21"/>
      <c r="C14" s="22"/>
      <c r="D14" s="22"/>
      <c r="E14" s="34" t="s">
        <v>36</v>
      </c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32" t="s">
        <v>33</v>
      </c>
      <c r="AL14" s="22"/>
      <c r="AM14" s="22"/>
      <c r="AN14" s="34" t="s">
        <v>36</v>
      </c>
      <c r="AO14" s="22"/>
      <c r="AP14" s="22"/>
      <c r="AQ14" s="24"/>
      <c r="BS14" s="17" t="s">
        <v>18</v>
      </c>
    </row>
    <row r="15" spans="2:71" ht="6.7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4"/>
      <c r="BS15" s="17" t="s">
        <v>4</v>
      </c>
    </row>
    <row r="16" spans="2:71" ht="14.25" customHeight="1">
      <c r="B16" s="21"/>
      <c r="C16" s="22"/>
      <c r="D16" s="32" t="s">
        <v>37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30</v>
      </c>
      <c r="AL16" s="22"/>
      <c r="AM16" s="22"/>
      <c r="AN16" s="28" t="s">
        <v>20</v>
      </c>
      <c r="AO16" s="22"/>
      <c r="AP16" s="22"/>
      <c r="AQ16" s="24"/>
      <c r="BS16" s="17" t="s">
        <v>4</v>
      </c>
    </row>
    <row r="17" spans="2:71" ht="18" customHeight="1">
      <c r="B17" s="21"/>
      <c r="C17" s="22"/>
      <c r="D17" s="22"/>
      <c r="E17" s="28" t="s">
        <v>38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33</v>
      </c>
      <c r="AL17" s="22"/>
      <c r="AM17" s="22"/>
      <c r="AN17" s="28" t="s">
        <v>20</v>
      </c>
      <c r="AO17" s="22"/>
      <c r="AP17" s="22"/>
      <c r="AQ17" s="24"/>
      <c r="BS17" s="17" t="s">
        <v>39</v>
      </c>
    </row>
    <row r="18" spans="2:71" ht="6.7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4"/>
      <c r="BS18" s="17" t="s">
        <v>6</v>
      </c>
    </row>
    <row r="19" spans="2:71" ht="14.25" customHeight="1">
      <c r="B19" s="21"/>
      <c r="C19" s="22"/>
      <c r="D19" s="32" t="s">
        <v>40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4"/>
      <c r="BS19" s="17" t="s">
        <v>6</v>
      </c>
    </row>
    <row r="20" spans="2:71" ht="22.5" customHeight="1">
      <c r="B20" s="21"/>
      <c r="C20" s="22"/>
      <c r="D20" s="22"/>
      <c r="E20" s="35" t="s">
        <v>20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4"/>
      <c r="BS20" s="17" t="s">
        <v>39</v>
      </c>
    </row>
    <row r="21" spans="2:43" ht="6.7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4"/>
    </row>
    <row r="22" spans="2:43" ht="6.75" customHeight="1">
      <c r="B22" s="21"/>
      <c r="C22" s="22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22"/>
      <c r="AQ22" s="24"/>
    </row>
    <row r="23" spans="2:43" s="1" customFormat="1" ht="25.5" customHeight="1">
      <c r="B23" s="37"/>
      <c r="C23" s="38"/>
      <c r="D23" s="39" t="s">
        <v>41</v>
      </c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1">
        <f>ROUND(AG51,2)</f>
        <v>0</v>
      </c>
      <c r="AL23" s="40"/>
      <c r="AM23" s="40"/>
      <c r="AN23" s="40"/>
      <c r="AO23" s="40"/>
      <c r="AP23" s="38"/>
      <c r="AQ23" s="42"/>
    </row>
    <row r="24" spans="2:43" s="1" customFormat="1" ht="6.75" customHeight="1">
      <c r="B24" s="37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42"/>
    </row>
    <row r="25" spans="2:43" s="1" customFormat="1" ht="12.75">
      <c r="B25" s="37"/>
      <c r="C25" s="38"/>
      <c r="D25" s="38"/>
      <c r="E25" s="38"/>
      <c r="F25" s="38"/>
      <c r="G25" s="38"/>
      <c r="H25" s="38"/>
      <c r="I25" s="38"/>
      <c r="J25" s="38"/>
      <c r="K25" s="38"/>
      <c r="L25" s="43" t="s">
        <v>42</v>
      </c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43" t="s">
        <v>43</v>
      </c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43" t="s">
        <v>44</v>
      </c>
      <c r="AL25" s="38"/>
      <c r="AM25" s="38"/>
      <c r="AN25" s="38"/>
      <c r="AO25" s="38"/>
      <c r="AP25" s="38"/>
      <c r="AQ25" s="42"/>
    </row>
    <row r="26" spans="2:43" s="2" customFormat="1" ht="14.25" customHeight="1" hidden="1">
      <c r="B26" s="44"/>
      <c r="C26" s="45"/>
      <c r="D26" s="46" t="s">
        <v>45</v>
      </c>
      <c r="E26" s="45"/>
      <c r="F26" s="46" t="s">
        <v>46</v>
      </c>
      <c r="G26" s="45"/>
      <c r="H26" s="45"/>
      <c r="I26" s="45"/>
      <c r="J26" s="45"/>
      <c r="K26" s="45"/>
      <c r="L26" s="47">
        <v>0.21</v>
      </c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8">
        <f>ROUND(AZ51,2)</f>
        <v>0</v>
      </c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8">
        <f>ROUND(AV51,2)</f>
        <v>0</v>
      </c>
      <c r="AL26" s="45"/>
      <c r="AM26" s="45"/>
      <c r="AN26" s="45"/>
      <c r="AO26" s="45"/>
      <c r="AP26" s="45"/>
      <c r="AQ26" s="49"/>
    </row>
    <row r="27" spans="2:43" s="2" customFormat="1" ht="14.25" customHeight="1" hidden="1">
      <c r="B27" s="44"/>
      <c r="C27" s="45"/>
      <c r="D27" s="45"/>
      <c r="E27" s="45"/>
      <c r="F27" s="46" t="s">
        <v>47</v>
      </c>
      <c r="G27" s="45"/>
      <c r="H27" s="45"/>
      <c r="I27" s="45"/>
      <c r="J27" s="45"/>
      <c r="K27" s="45"/>
      <c r="L27" s="47">
        <v>0.15</v>
      </c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8">
        <f>ROUND(BA51,2)</f>
        <v>0</v>
      </c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8">
        <f>ROUND(AW51,2)</f>
        <v>0</v>
      </c>
      <c r="AL27" s="45"/>
      <c r="AM27" s="45"/>
      <c r="AN27" s="45"/>
      <c r="AO27" s="45"/>
      <c r="AP27" s="45"/>
      <c r="AQ27" s="49"/>
    </row>
    <row r="28" spans="2:43" s="2" customFormat="1" ht="14.25" customHeight="1">
      <c r="B28" s="44"/>
      <c r="C28" s="45"/>
      <c r="D28" s="46" t="s">
        <v>45</v>
      </c>
      <c r="E28" s="45"/>
      <c r="F28" s="46" t="s">
        <v>48</v>
      </c>
      <c r="G28" s="45"/>
      <c r="H28" s="45"/>
      <c r="I28" s="45"/>
      <c r="J28" s="45"/>
      <c r="K28" s="45"/>
      <c r="L28" s="47">
        <v>0.21</v>
      </c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8">
        <f>ROUND(BB51,2)</f>
        <v>0</v>
      </c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8">
        <v>0</v>
      </c>
      <c r="AL28" s="45"/>
      <c r="AM28" s="45"/>
      <c r="AN28" s="45"/>
      <c r="AO28" s="45"/>
      <c r="AP28" s="45"/>
      <c r="AQ28" s="49"/>
    </row>
    <row r="29" spans="2:43" s="2" customFormat="1" ht="14.25" customHeight="1">
      <c r="B29" s="44"/>
      <c r="C29" s="45"/>
      <c r="D29" s="45"/>
      <c r="E29" s="45"/>
      <c r="F29" s="46" t="s">
        <v>49</v>
      </c>
      <c r="G29" s="45"/>
      <c r="H29" s="45"/>
      <c r="I29" s="45"/>
      <c r="J29" s="45"/>
      <c r="K29" s="45"/>
      <c r="L29" s="47">
        <v>0.15</v>
      </c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8">
        <f>ROUND(BC51,2)</f>
        <v>0</v>
      </c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8">
        <v>0</v>
      </c>
      <c r="AL29" s="45"/>
      <c r="AM29" s="45"/>
      <c r="AN29" s="45"/>
      <c r="AO29" s="45"/>
      <c r="AP29" s="45"/>
      <c r="AQ29" s="49"/>
    </row>
    <row r="30" spans="2:43" s="2" customFormat="1" ht="14.25" customHeight="1" hidden="1">
      <c r="B30" s="44"/>
      <c r="C30" s="45"/>
      <c r="D30" s="45"/>
      <c r="E30" s="45"/>
      <c r="F30" s="46" t="s">
        <v>50</v>
      </c>
      <c r="G30" s="45"/>
      <c r="H30" s="45"/>
      <c r="I30" s="45"/>
      <c r="J30" s="45"/>
      <c r="K30" s="45"/>
      <c r="L30" s="47">
        <v>0</v>
      </c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8">
        <f>ROUND(BD51,2)</f>
        <v>0</v>
      </c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8">
        <v>0</v>
      </c>
      <c r="AL30" s="45"/>
      <c r="AM30" s="45"/>
      <c r="AN30" s="45"/>
      <c r="AO30" s="45"/>
      <c r="AP30" s="45"/>
      <c r="AQ30" s="49"/>
    </row>
    <row r="31" spans="2:43" s="1" customFormat="1" ht="6.75" customHeight="1">
      <c r="B31" s="37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42"/>
    </row>
    <row r="32" spans="2:43" s="1" customFormat="1" ht="25.5" customHeight="1">
      <c r="B32" s="37"/>
      <c r="C32" s="50"/>
      <c r="D32" s="51" t="s">
        <v>51</v>
      </c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3" t="s">
        <v>52</v>
      </c>
      <c r="U32" s="52"/>
      <c r="V32" s="52"/>
      <c r="W32" s="52"/>
      <c r="X32" s="54" t="s">
        <v>53</v>
      </c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5">
        <f>SUM(AK23:AK30)</f>
        <v>0</v>
      </c>
      <c r="AL32" s="52"/>
      <c r="AM32" s="52"/>
      <c r="AN32" s="52"/>
      <c r="AO32" s="56"/>
      <c r="AP32" s="50"/>
      <c r="AQ32" s="57"/>
    </row>
    <row r="33" spans="2:43" s="1" customFormat="1" ht="6.75" customHeight="1">
      <c r="B33" s="37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42"/>
    </row>
    <row r="34" spans="2:43" s="1" customFormat="1" ht="6.75" customHeight="1">
      <c r="B34" s="58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60"/>
    </row>
    <row r="38" spans="2:44" s="1" customFormat="1" ht="6.75" customHeight="1">
      <c r="B38" s="61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37"/>
    </row>
    <row r="39" spans="2:44" s="1" customFormat="1" ht="36.75" customHeight="1">
      <c r="B39" s="37"/>
      <c r="C39" s="63" t="s">
        <v>54</v>
      </c>
      <c r="AR39" s="37"/>
    </row>
    <row r="40" spans="2:44" s="1" customFormat="1" ht="6.75" customHeight="1">
      <c r="B40" s="37"/>
      <c r="AR40" s="37"/>
    </row>
    <row r="41" spans="2:44" s="3" customFormat="1" ht="14.25" customHeight="1">
      <c r="B41" s="64"/>
      <c r="C41" s="65" t="s">
        <v>13</v>
      </c>
      <c r="L41" s="3">
        <f>K5</f>
        <v>0</v>
      </c>
      <c r="AR41" s="64"/>
    </row>
    <row r="42" spans="2:44" s="4" customFormat="1" ht="36.75" customHeight="1">
      <c r="B42" s="66"/>
      <c r="C42" s="67" t="s">
        <v>16</v>
      </c>
      <c r="L42" s="68">
        <f>K6</f>
        <v>0</v>
      </c>
      <c r="AR42" s="66"/>
    </row>
    <row r="43" spans="2:44" s="1" customFormat="1" ht="6.75" customHeight="1">
      <c r="B43" s="37"/>
      <c r="AR43" s="37"/>
    </row>
    <row r="44" spans="2:44" s="1" customFormat="1" ht="12.75">
      <c r="B44" s="37"/>
      <c r="C44" s="65" t="s">
        <v>23</v>
      </c>
      <c r="L44" s="69">
        <f>IF(K8="","",K8)</f>
        <v>0</v>
      </c>
      <c r="AI44" s="65" t="s">
        <v>25</v>
      </c>
      <c r="AM44" s="70">
        <f>IF(AN8="","",AN8)</f>
        <v>0</v>
      </c>
      <c r="AR44" s="37"/>
    </row>
    <row r="45" spans="2:44" s="1" customFormat="1" ht="6.75" customHeight="1">
      <c r="B45" s="37"/>
      <c r="AR45" s="37"/>
    </row>
    <row r="46" spans="2:56" s="1" customFormat="1" ht="12.75">
      <c r="B46" s="37"/>
      <c r="C46" s="65" t="s">
        <v>29</v>
      </c>
      <c r="L46" s="3">
        <f>IF(E11="","",E11)</f>
        <v>0</v>
      </c>
      <c r="AI46" s="65" t="s">
        <v>37</v>
      </c>
      <c r="AM46" s="3">
        <f>IF(E17="","",E17)</f>
        <v>0</v>
      </c>
      <c r="AR46" s="37"/>
      <c r="AS46" s="71" t="s">
        <v>55</v>
      </c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3"/>
    </row>
    <row r="47" spans="2:56" s="1" customFormat="1" ht="12.75">
      <c r="B47" s="37"/>
      <c r="C47" s="65" t="s">
        <v>35</v>
      </c>
      <c r="L47" s="3">
        <f>IF(E14="Vyplň údaj","",E14)</f>
        <v>0</v>
      </c>
      <c r="AR47" s="37"/>
      <c r="AS47" s="74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75"/>
    </row>
    <row r="48" spans="2:56" s="1" customFormat="1" ht="10.5" customHeight="1">
      <c r="B48" s="37"/>
      <c r="AR48" s="37"/>
      <c r="AS48" s="74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75"/>
    </row>
    <row r="49" spans="2:57" s="1" customFormat="1" ht="29.25" customHeight="1">
      <c r="B49" s="37"/>
      <c r="C49" s="76" t="s">
        <v>56</v>
      </c>
      <c r="D49" s="77"/>
      <c r="E49" s="77"/>
      <c r="F49" s="77"/>
      <c r="G49" s="77"/>
      <c r="H49" s="77"/>
      <c r="I49" s="78" t="s">
        <v>57</v>
      </c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9" t="s">
        <v>58</v>
      </c>
      <c r="AH49" s="77"/>
      <c r="AI49" s="77"/>
      <c r="AJ49" s="77"/>
      <c r="AK49" s="77"/>
      <c r="AL49" s="77"/>
      <c r="AM49" s="77"/>
      <c r="AN49" s="78" t="s">
        <v>59</v>
      </c>
      <c r="AO49" s="77"/>
      <c r="AP49" s="77"/>
      <c r="AQ49" s="80" t="s">
        <v>60</v>
      </c>
      <c r="AR49" s="37"/>
      <c r="AS49" s="81" t="s">
        <v>61</v>
      </c>
      <c r="AT49" s="82" t="s">
        <v>62</v>
      </c>
      <c r="AU49" s="82" t="s">
        <v>63</v>
      </c>
      <c r="AV49" s="82" t="s">
        <v>64</v>
      </c>
      <c r="AW49" s="82" t="s">
        <v>65</v>
      </c>
      <c r="AX49" s="82" t="s">
        <v>66</v>
      </c>
      <c r="AY49" s="82" t="s">
        <v>67</v>
      </c>
      <c r="AZ49" s="82" t="s">
        <v>68</v>
      </c>
      <c r="BA49" s="82" t="s">
        <v>69</v>
      </c>
      <c r="BB49" s="82" t="s">
        <v>70</v>
      </c>
      <c r="BC49" s="82" t="s">
        <v>71</v>
      </c>
      <c r="BD49" s="83" t="s">
        <v>72</v>
      </c>
      <c r="BE49" s="1"/>
    </row>
    <row r="50" spans="2:56" s="1" customFormat="1" ht="10.5" customHeight="1">
      <c r="B50" s="37"/>
      <c r="AR50" s="37"/>
      <c r="AS50" s="84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3"/>
    </row>
    <row r="51" spans="2:90" s="4" customFormat="1" ht="32.25" customHeight="1">
      <c r="B51" s="66"/>
      <c r="C51" s="85" t="s">
        <v>73</v>
      </c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7">
        <f>ROUND(AG52,2)</f>
        <v>0</v>
      </c>
      <c r="AH51" s="87"/>
      <c r="AI51" s="87"/>
      <c r="AJ51" s="87"/>
      <c r="AK51" s="87"/>
      <c r="AL51" s="87"/>
      <c r="AM51" s="87"/>
      <c r="AN51" s="88">
        <f>SUM(AG51,AT51)</f>
        <v>0</v>
      </c>
      <c r="AO51" s="88"/>
      <c r="AP51" s="88"/>
      <c r="AQ51" s="89" t="s">
        <v>20</v>
      </c>
      <c r="AR51" s="66"/>
      <c r="AS51" s="90">
        <f>ROUND(AS52,2)</f>
        <v>0</v>
      </c>
      <c r="AT51" s="91">
        <f>ROUND(SUM(AV51:AW51),2)</f>
        <v>0</v>
      </c>
      <c r="AU51" s="92">
        <f>ROUND(AU52,5)</f>
        <v>0</v>
      </c>
      <c r="AV51" s="91">
        <f>ROUND(AZ51*L26,2)</f>
        <v>0</v>
      </c>
      <c r="AW51" s="91">
        <f>ROUND(BA51*L27,2)</f>
        <v>0</v>
      </c>
      <c r="AX51" s="91">
        <f>ROUND(BB51*L26,2)</f>
        <v>0</v>
      </c>
      <c r="AY51" s="91">
        <f>ROUND(BC51*L27,2)</f>
        <v>0</v>
      </c>
      <c r="AZ51" s="91">
        <f>ROUND(AZ52,2)</f>
        <v>0</v>
      </c>
      <c r="BA51" s="91">
        <f>ROUND(BA52,2)</f>
        <v>0</v>
      </c>
      <c r="BB51" s="91">
        <f>ROUND(BB52,2)</f>
        <v>0</v>
      </c>
      <c r="BC51" s="91">
        <f>ROUND(BC52,2)</f>
        <v>0</v>
      </c>
      <c r="BD51" s="93">
        <f>ROUND(BD52,2)</f>
        <v>0</v>
      </c>
      <c r="BS51" s="67" t="s">
        <v>74</v>
      </c>
      <c r="BT51" s="67" t="s">
        <v>75</v>
      </c>
      <c r="BV51" s="67" t="s">
        <v>76</v>
      </c>
      <c r="BW51" s="67" t="s">
        <v>5</v>
      </c>
      <c r="BX51" s="67" t="s">
        <v>77</v>
      </c>
      <c r="CL51" s="67" t="s">
        <v>20</v>
      </c>
    </row>
    <row r="52" spans="2:90" s="5" customFormat="1" ht="27" customHeight="1">
      <c r="B52" s="94"/>
      <c r="C52" s="95"/>
      <c r="D52" s="96" t="s">
        <v>14</v>
      </c>
      <c r="E52" s="97"/>
      <c r="F52" s="97"/>
      <c r="G52" s="97"/>
      <c r="H52" s="97"/>
      <c r="I52" s="97"/>
      <c r="J52" s="96" t="s">
        <v>17</v>
      </c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8">
        <f>'K14-001-2018 - Stavební ú...'!J25</f>
        <v>0</v>
      </c>
      <c r="AH52" s="97"/>
      <c r="AI52" s="97"/>
      <c r="AJ52" s="97"/>
      <c r="AK52" s="97"/>
      <c r="AL52" s="97"/>
      <c r="AM52" s="97"/>
      <c r="AN52" s="98">
        <f>SUM(AG52,AT52)</f>
        <v>0</v>
      </c>
      <c r="AO52" s="97"/>
      <c r="AP52" s="97"/>
      <c r="AQ52" s="99" t="s">
        <v>78</v>
      </c>
      <c r="AR52" s="94"/>
      <c r="AS52" s="100">
        <v>0</v>
      </c>
      <c r="AT52" s="101">
        <f>ROUND(SUM(AV52:AW52),2)</f>
        <v>0</v>
      </c>
      <c r="AU52" s="102">
        <f>'K14-001-2018 - Stavební ú...'!P85</f>
        <v>0</v>
      </c>
      <c r="AV52" s="101">
        <f>'K14-001-2018 - Stavební ú...'!J28</f>
        <v>0</v>
      </c>
      <c r="AW52" s="101">
        <f>'K14-001-2018 - Stavební ú...'!J29</f>
        <v>0</v>
      </c>
      <c r="AX52" s="101">
        <f>'K14-001-2018 - Stavební ú...'!J30</f>
        <v>0</v>
      </c>
      <c r="AY52" s="101">
        <f>'K14-001-2018 - Stavební ú...'!J31</f>
        <v>0</v>
      </c>
      <c r="AZ52" s="101">
        <f>'K14-001-2018 - Stavební ú...'!F28</f>
        <v>0</v>
      </c>
      <c r="BA52" s="101">
        <f>'K14-001-2018 - Stavební ú...'!F29</f>
        <v>0</v>
      </c>
      <c r="BB52" s="101">
        <f>'K14-001-2018 - Stavební ú...'!F30</f>
        <v>0</v>
      </c>
      <c r="BC52" s="101">
        <f>'K14-001-2018 - Stavební ú...'!F31</f>
        <v>0</v>
      </c>
      <c r="BD52" s="103">
        <f>'K14-001-2018 - Stavební ú...'!F32</f>
        <v>0</v>
      </c>
      <c r="BT52" s="104" t="s">
        <v>22</v>
      </c>
      <c r="BU52" s="104" t="s">
        <v>79</v>
      </c>
      <c r="BV52" s="104" t="s">
        <v>76</v>
      </c>
      <c r="BW52" s="104" t="s">
        <v>5</v>
      </c>
      <c r="BX52" s="104" t="s">
        <v>77</v>
      </c>
      <c r="CL52" s="104" t="s">
        <v>20</v>
      </c>
    </row>
    <row r="53" spans="2:44" s="1" customFormat="1" ht="30" customHeight="1">
      <c r="B53" s="37"/>
      <c r="AR53" s="37"/>
    </row>
    <row r="54" spans="2:44" s="1" customFormat="1" ht="6.75" customHeight="1">
      <c r="B54" s="58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37"/>
    </row>
  </sheetData>
  <sheetProtection/>
  <mergeCells count="41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G51:AM51"/>
    <mergeCell ref="AN51:AP51"/>
    <mergeCell ref="AR2:BE2"/>
  </mergeCells>
  <printOptions/>
  <pageMargins left="0.5833333134651184" right="0.5833333134651184" top="0.5833333134651184" bottom="0.5833333134651184" header="0" footer="0"/>
  <pageSetup blackAndWhite="1" errors="blank" fitToHeight="1" fitToWidth="1"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06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3.5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75.00390625" style="0" customWidth="1"/>
    <col min="7" max="7" width="8.7109375" style="0" customWidth="1"/>
    <col min="8" max="8" width="11.140625" style="0" customWidth="1"/>
    <col min="9" max="9" width="12.7109375" style="105" customWidth="1"/>
    <col min="10" max="10" width="23.421875" style="0" customWidth="1"/>
    <col min="11" max="11" width="15.421875" style="0" customWidth="1"/>
    <col min="12" max="12" width="9.28125" style="0" customWidth="1"/>
    <col min="13" max="18" width="0" style="0" hidden="1" customWidth="1"/>
    <col min="19" max="19" width="8.140625" style="0" hidden="1" customWidth="1"/>
    <col min="20" max="20" width="29.710937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32" max="43" width="9.28125" style="0" customWidth="1"/>
    <col min="44" max="65" width="0" style="0" hidden="1" customWidth="1"/>
    <col min="66" max="16384" width="9.28125" style="0" customWidth="1"/>
  </cols>
  <sheetData>
    <row r="1" spans="1:70" ht="21.75" customHeight="1">
      <c r="A1" s="14"/>
      <c r="B1" s="14"/>
      <c r="C1" s="14"/>
      <c r="D1" s="15" t="s">
        <v>1</v>
      </c>
      <c r="E1" s="14"/>
      <c r="F1" s="14"/>
      <c r="G1" s="14"/>
      <c r="H1" s="14"/>
      <c r="I1" s="106"/>
      <c r="J1" s="14"/>
      <c r="K1" s="15" t="s">
        <v>80</v>
      </c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</row>
    <row r="2" spans="12:46" ht="36.75" customHeight="1">
      <c r="AT2" s="17" t="s">
        <v>5</v>
      </c>
    </row>
    <row r="3" spans="2:46" ht="6.75" customHeight="1">
      <c r="B3" s="18"/>
      <c r="C3" s="19"/>
      <c r="D3" s="19"/>
      <c r="E3" s="19"/>
      <c r="F3" s="19"/>
      <c r="G3" s="19"/>
      <c r="H3" s="19"/>
      <c r="I3" s="107"/>
      <c r="J3" s="19"/>
      <c r="K3" s="20"/>
      <c r="AT3" s="17" t="s">
        <v>81</v>
      </c>
    </row>
    <row r="4" spans="2:46" ht="36.75" customHeight="1">
      <c r="B4" s="21"/>
      <c r="C4" s="22"/>
      <c r="D4" s="23" t="s">
        <v>82</v>
      </c>
      <c r="E4" s="22"/>
      <c r="F4" s="22"/>
      <c r="G4" s="22"/>
      <c r="H4" s="22"/>
      <c r="I4" s="108"/>
      <c r="J4" s="22"/>
      <c r="K4" s="24"/>
      <c r="M4" s="25" t="s">
        <v>10</v>
      </c>
      <c r="AT4" s="17" t="s">
        <v>39</v>
      </c>
    </row>
    <row r="5" spans="2:11" ht="6.75" customHeight="1">
      <c r="B5" s="21"/>
      <c r="C5" s="22"/>
      <c r="D5" s="22"/>
      <c r="E5" s="22"/>
      <c r="F5" s="22"/>
      <c r="G5" s="22"/>
      <c r="H5" s="22"/>
      <c r="I5" s="108"/>
      <c r="J5" s="22"/>
      <c r="K5" s="24"/>
    </row>
    <row r="6" spans="2:11" s="1" customFormat="1" ht="12.75">
      <c r="B6" s="37"/>
      <c r="C6" s="38"/>
      <c r="D6" s="32" t="s">
        <v>16</v>
      </c>
      <c r="E6" s="38"/>
      <c r="F6" s="38"/>
      <c r="G6" s="38"/>
      <c r="H6" s="38"/>
      <c r="I6" s="109"/>
      <c r="J6" s="38"/>
      <c r="K6" s="42"/>
    </row>
    <row r="7" spans="2:11" s="1" customFormat="1" ht="36.75" customHeight="1">
      <c r="B7" s="37"/>
      <c r="C7" s="38"/>
      <c r="D7" s="38"/>
      <c r="E7" s="110" t="s">
        <v>17</v>
      </c>
      <c r="F7" s="38"/>
      <c r="G7" s="38"/>
      <c r="H7" s="38"/>
      <c r="I7" s="109"/>
      <c r="J7" s="38"/>
      <c r="K7" s="42"/>
    </row>
    <row r="8" spans="2:11" s="1" customFormat="1" ht="12.75">
      <c r="B8" s="37"/>
      <c r="C8" s="38"/>
      <c r="D8" s="38"/>
      <c r="E8" s="38"/>
      <c r="F8" s="38"/>
      <c r="G8" s="38"/>
      <c r="H8" s="38"/>
      <c r="I8" s="109"/>
      <c r="J8" s="38"/>
      <c r="K8" s="42"/>
    </row>
    <row r="9" spans="2:11" s="1" customFormat="1" ht="14.25" customHeight="1">
      <c r="B9" s="37"/>
      <c r="C9" s="38"/>
      <c r="D9" s="32" t="s">
        <v>19</v>
      </c>
      <c r="E9" s="38"/>
      <c r="F9" s="28" t="s">
        <v>20</v>
      </c>
      <c r="G9" s="38"/>
      <c r="H9" s="38"/>
      <c r="I9" s="111" t="s">
        <v>21</v>
      </c>
      <c r="J9" s="28" t="s">
        <v>20</v>
      </c>
      <c r="K9" s="42"/>
    </row>
    <row r="10" spans="2:11" s="1" customFormat="1" ht="14.25" customHeight="1">
      <c r="B10" s="37"/>
      <c r="C10" s="38"/>
      <c r="D10" s="32" t="s">
        <v>23</v>
      </c>
      <c r="E10" s="38"/>
      <c r="F10" s="28" t="s">
        <v>24</v>
      </c>
      <c r="G10" s="38"/>
      <c r="H10" s="38"/>
      <c r="I10" s="111" t="s">
        <v>25</v>
      </c>
      <c r="J10" s="112">
        <f>'Rekapitulace stavby'!AN8</f>
        <v>0</v>
      </c>
      <c r="K10" s="42"/>
    </row>
    <row r="11" spans="2:11" s="1" customFormat="1" ht="10.5" customHeight="1">
      <c r="B11" s="37"/>
      <c r="C11" s="38"/>
      <c r="D11" s="38"/>
      <c r="E11" s="38"/>
      <c r="F11" s="38"/>
      <c r="G11" s="38"/>
      <c r="H11" s="38"/>
      <c r="I11" s="109"/>
      <c r="J11" s="38"/>
      <c r="K11" s="42"/>
    </row>
    <row r="12" spans="2:11" s="1" customFormat="1" ht="14.25" customHeight="1">
      <c r="B12" s="37"/>
      <c r="C12" s="38"/>
      <c r="D12" s="32" t="s">
        <v>29</v>
      </c>
      <c r="E12" s="38"/>
      <c r="F12" s="38"/>
      <c r="G12" s="38"/>
      <c r="H12" s="38"/>
      <c r="I12" s="111" t="s">
        <v>30</v>
      </c>
      <c r="J12" s="28" t="s">
        <v>31</v>
      </c>
      <c r="K12" s="42"/>
    </row>
    <row r="13" spans="2:11" s="1" customFormat="1" ht="18" customHeight="1">
      <c r="B13" s="37"/>
      <c r="C13" s="38"/>
      <c r="D13" s="38"/>
      <c r="E13" s="28" t="s">
        <v>32</v>
      </c>
      <c r="F13" s="38"/>
      <c r="G13" s="38"/>
      <c r="H13" s="38"/>
      <c r="I13" s="111" t="s">
        <v>33</v>
      </c>
      <c r="J13" s="28" t="s">
        <v>34</v>
      </c>
      <c r="K13" s="42"/>
    </row>
    <row r="14" spans="2:11" s="1" customFormat="1" ht="6.75" customHeight="1">
      <c r="B14" s="37"/>
      <c r="C14" s="38"/>
      <c r="D14" s="38"/>
      <c r="E14" s="38"/>
      <c r="F14" s="38"/>
      <c r="G14" s="38"/>
      <c r="H14" s="38"/>
      <c r="I14" s="109"/>
      <c r="J14" s="38"/>
      <c r="K14" s="42"/>
    </row>
    <row r="15" spans="2:11" s="1" customFormat="1" ht="14.25" customHeight="1">
      <c r="B15" s="37"/>
      <c r="C15" s="38"/>
      <c r="D15" s="32" t="s">
        <v>35</v>
      </c>
      <c r="E15" s="38"/>
      <c r="F15" s="38"/>
      <c r="G15" s="38"/>
      <c r="H15" s="38"/>
      <c r="I15" s="111" t="s">
        <v>30</v>
      </c>
      <c r="J15" s="28">
        <f>IF('Rekapitulace stavby'!AN13="Vyplň údaj","",IF('Rekapitulace stavby'!AN13="","",'Rekapitulace stavby'!AN13))</f>
        <v>0</v>
      </c>
      <c r="K15" s="42"/>
    </row>
    <row r="16" spans="2:11" s="1" customFormat="1" ht="18" customHeight="1">
      <c r="B16" s="37"/>
      <c r="C16" s="38"/>
      <c r="D16" s="38"/>
      <c r="E16" s="28">
        <f>IF('Rekapitulace stavby'!E14="Vyplň údaj","",IF('Rekapitulace stavby'!E14="","",'Rekapitulace stavby'!E14))</f>
        <v>0</v>
      </c>
      <c r="F16" s="38"/>
      <c r="G16" s="38"/>
      <c r="H16" s="38"/>
      <c r="I16" s="111" t="s">
        <v>33</v>
      </c>
      <c r="J16" s="28">
        <f>IF('Rekapitulace stavby'!AN14="Vyplň údaj","",IF('Rekapitulace stavby'!AN14="","",'Rekapitulace stavby'!AN14))</f>
        <v>0</v>
      </c>
      <c r="K16" s="42"/>
    </row>
    <row r="17" spans="2:11" s="1" customFormat="1" ht="6.75" customHeight="1">
      <c r="B17" s="37"/>
      <c r="C17" s="38"/>
      <c r="D17" s="38"/>
      <c r="E17" s="38"/>
      <c r="F17" s="38"/>
      <c r="G17" s="38"/>
      <c r="H17" s="38"/>
      <c r="I17" s="109"/>
      <c r="J17" s="38"/>
      <c r="K17" s="42"/>
    </row>
    <row r="18" spans="2:11" s="1" customFormat="1" ht="14.25" customHeight="1">
      <c r="B18" s="37"/>
      <c r="C18" s="38"/>
      <c r="D18" s="32" t="s">
        <v>37</v>
      </c>
      <c r="E18" s="38"/>
      <c r="F18" s="38"/>
      <c r="G18" s="38"/>
      <c r="H18" s="38"/>
      <c r="I18" s="111" t="s">
        <v>30</v>
      </c>
      <c r="J18" s="28">
        <f>IF('Rekapitulace stavby'!AN16="","",'Rekapitulace stavby'!AN16)</f>
        <v>0</v>
      </c>
      <c r="K18" s="42"/>
    </row>
    <row r="19" spans="2:11" s="1" customFormat="1" ht="18" customHeight="1">
      <c r="B19" s="37"/>
      <c r="C19" s="38"/>
      <c r="D19" s="38"/>
      <c r="E19" s="28">
        <f>IF('Rekapitulace stavby'!E17="","",'Rekapitulace stavby'!E17)</f>
        <v>0</v>
      </c>
      <c r="F19" s="38"/>
      <c r="G19" s="38"/>
      <c r="H19" s="38"/>
      <c r="I19" s="111" t="s">
        <v>33</v>
      </c>
      <c r="J19" s="28">
        <f>IF('Rekapitulace stavby'!AN17="","",'Rekapitulace stavby'!AN17)</f>
        <v>0</v>
      </c>
      <c r="K19" s="42"/>
    </row>
    <row r="20" spans="2:11" s="1" customFormat="1" ht="6.75" customHeight="1">
      <c r="B20" s="37"/>
      <c r="C20" s="38"/>
      <c r="D20" s="38"/>
      <c r="E20" s="38"/>
      <c r="F20" s="38"/>
      <c r="G20" s="38"/>
      <c r="H20" s="38"/>
      <c r="I20" s="109"/>
      <c r="J20" s="38"/>
      <c r="K20" s="42"/>
    </row>
    <row r="21" spans="2:11" s="1" customFormat="1" ht="14.25" customHeight="1">
      <c r="B21" s="37"/>
      <c r="C21" s="38"/>
      <c r="D21" s="32" t="s">
        <v>40</v>
      </c>
      <c r="E21" s="38"/>
      <c r="F21" s="38"/>
      <c r="G21" s="38"/>
      <c r="H21" s="38"/>
      <c r="I21" s="109"/>
      <c r="J21" s="38"/>
      <c r="K21" s="42"/>
    </row>
    <row r="22" spans="2:11" s="6" customFormat="1" ht="22.5" customHeight="1">
      <c r="B22" s="113"/>
      <c r="C22" s="114"/>
      <c r="D22" s="114"/>
      <c r="E22" s="35" t="s">
        <v>20</v>
      </c>
      <c r="F22" s="114"/>
      <c r="G22" s="114"/>
      <c r="H22" s="114"/>
      <c r="I22" s="115"/>
      <c r="J22" s="114"/>
      <c r="K22" s="116"/>
    </row>
    <row r="23" spans="2:11" s="1" customFormat="1" ht="6.75" customHeight="1">
      <c r="B23" s="37"/>
      <c r="C23" s="38"/>
      <c r="D23" s="38"/>
      <c r="E23" s="38"/>
      <c r="F23" s="38"/>
      <c r="G23" s="38"/>
      <c r="H23" s="38"/>
      <c r="I23" s="109"/>
      <c r="J23" s="38"/>
      <c r="K23" s="42"/>
    </row>
    <row r="24" spans="2:11" s="1" customFormat="1" ht="6.75" customHeight="1">
      <c r="B24" s="37"/>
      <c r="C24" s="38"/>
      <c r="D24" s="72"/>
      <c r="E24" s="72"/>
      <c r="F24" s="72"/>
      <c r="G24" s="72"/>
      <c r="H24" s="72"/>
      <c r="I24" s="117"/>
      <c r="J24" s="72"/>
      <c r="K24" s="118"/>
    </row>
    <row r="25" spans="2:11" s="1" customFormat="1" ht="24.75" customHeight="1">
      <c r="B25" s="37"/>
      <c r="C25" s="38"/>
      <c r="D25" s="119" t="s">
        <v>41</v>
      </c>
      <c r="E25" s="38"/>
      <c r="F25" s="38"/>
      <c r="G25" s="38"/>
      <c r="H25" s="38"/>
      <c r="I25" s="109"/>
      <c r="J25" s="120">
        <f>ROUND(J85,2)</f>
        <v>0</v>
      </c>
      <c r="K25" s="42"/>
    </row>
    <row r="26" spans="2:11" s="1" customFormat="1" ht="6.75" customHeight="1">
      <c r="B26" s="37"/>
      <c r="C26" s="38"/>
      <c r="D26" s="72"/>
      <c r="E26" s="72"/>
      <c r="F26" s="72"/>
      <c r="G26" s="72"/>
      <c r="H26" s="72"/>
      <c r="I26" s="117"/>
      <c r="J26" s="72"/>
      <c r="K26" s="118"/>
    </row>
    <row r="27" spans="2:11" s="1" customFormat="1" ht="14.25" customHeight="1">
      <c r="B27" s="37"/>
      <c r="C27" s="38"/>
      <c r="D27" s="38"/>
      <c r="E27" s="38"/>
      <c r="F27" s="43" t="s">
        <v>43</v>
      </c>
      <c r="G27" s="38"/>
      <c r="H27" s="38"/>
      <c r="I27" s="121" t="s">
        <v>42</v>
      </c>
      <c r="J27" s="43" t="s">
        <v>44</v>
      </c>
      <c r="K27" s="42"/>
    </row>
    <row r="28" spans="2:11" s="1" customFormat="1" ht="14.25" customHeight="1" hidden="1">
      <c r="B28" s="37"/>
      <c r="C28" s="38"/>
      <c r="D28" s="46" t="s">
        <v>45</v>
      </c>
      <c r="E28" s="46" t="s">
        <v>46</v>
      </c>
      <c r="F28" s="122">
        <f>ROUND(SUM(BE85:BE204),2)</f>
        <v>0</v>
      </c>
      <c r="G28" s="38"/>
      <c r="H28" s="38"/>
      <c r="I28" s="123">
        <v>0.21</v>
      </c>
      <c r="J28" s="122">
        <f>ROUND(ROUND((SUM(BE85:BE204)),2)*I28,2)</f>
        <v>0</v>
      </c>
      <c r="K28" s="42"/>
    </row>
    <row r="29" spans="2:11" s="1" customFormat="1" ht="14.25" customHeight="1" hidden="1">
      <c r="B29" s="37"/>
      <c r="C29" s="38"/>
      <c r="D29" s="38"/>
      <c r="E29" s="46" t="s">
        <v>47</v>
      </c>
      <c r="F29" s="122">
        <f>ROUND(SUM(BF85:BF204),2)</f>
        <v>0</v>
      </c>
      <c r="G29" s="38"/>
      <c r="H29" s="38"/>
      <c r="I29" s="123">
        <v>0.15</v>
      </c>
      <c r="J29" s="122">
        <f>ROUND(ROUND((SUM(BF85:BF204)),2)*I29,2)</f>
        <v>0</v>
      </c>
      <c r="K29" s="42"/>
    </row>
    <row r="30" spans="2:11" s="1" customFormat="1" ht="14.25" customHeight="1">
      <c r="B30" s="37"/>
      <c r="C30" s="38"/>
      <c r="D30" s="46" t="s">
        <v>45</v>
      </c>
      <c r="E30" s="46" t="s">
        <v>48</v>
      </c>
      <c r="F30" s="122">
        <f>ROUND(SUM(BG85:BG204),2)</f>
        <v>0</v>
      </c>
      <c r="G30" s="38"/>
      <c r="H30" s="38"/>
      <c r="I30" s="123">
        <v>0.21</v>
      </c>
      <c r="J30" s="122">
        <v>0</v>
      </c>
      <c r="K30" s="42"/>
    </row>
    <row r="31" spans="2:11" s="1" customFormat="1" ht="14.25" customHeight="1">
      <c r="B31" s="37"/>
      <c r="C31" s="38"/>
      <c r="D31" s="38"/>
      <c r="E31" s="46" t="s">
        <v>49</v>
      </c>
      <c r="F31" s="122">
        <f>ROUND(SUM(BH85:BH204),2)</f>
        <v>0</v>
      </c>
      <c r="G31" s="38"/>
      <c r="H31" s="38"/>
      <c r="I31" s="123">
        <v>0.15</v>
      </c>
      <c r="J31" s="122">
        <v>0</v>
      </c>
      <c r="K31" s="42"/>
    </row>
    <row r="32" spans="2:11" s="1" customFormat="1" ht="14.25" customHeight="1" hidden="1">
      <c r="B32" s="37"/>
      <c r="C32" s="38"/>
      <c r="D32" s="38"/>
      <c r="E32" s="46" t="s">
        <v>50</v>
      </c>
      <c r="F32" s="122">
        <f>ROUND(SUM(BI85:BI204),2)</f>
        <v>0</v>
      </c>
      <c r="G32" s="38"/>
      <c r="H32" s="38"/>
      <c r="I32" s="123">
        <v>0</v>
      </c>
      <c r="J32" s="122">
        <v>0</v>
      </c>
      <c r="K32" s="42"/>
    </row>
    <row r="33" spans="2:11" s="1" customFormat="1" ht="6.75" customHeight="1">
      <c r="B33" s="37"/>
      <c r="C33" s="38"/>
      <c r="D33" s="38"/>
      <c r="E33" s="38"/>
      <c r="F33" s="38"/>
      <c r="G33" s="38"/>
      <c r="H33" s="38"/>
      <c r="I33" s="109"/>
      <c r="J33" s="38"/>
      <c r="K33" s="42"/>
    </row>
    <row r="34" spans="2:11" s="1" customFormat="1" ht="24.75" customHeight="1">
      <c r="B34" s="37"/>
      <c r="C34" s="124"/>
      <c r="D34" s="125" t="s">
        <v>51</v>
      </c>
      <c r="E34" s="77"/>
      <c r="F34" s="77"/>
      <c r="G34" s="126" t="s">
        <v>52</v>
      </c>
      <c r="H34" s="127" t="s">
        <v>53</v>
      </c>
      <c r="I34" s="128"/>
      <c r="J34" s="129">
        <f>SUM(J25:J32)</f>
        <v>0</v>
      </c>
      <c r="K34" s="130"/>
    </row>
    <row r="35" spans="2:11" s="1" customFormat="1" ht="14.25" customHeight="1">
      <c r="B35" s="58"/>
      <c r="C35" s="59"/>
      <c r="D35" s="59"/>
      <c r="E35" s="59"/>
      <c r="F35" s="59"/>
      <c r="G35" s="59"/>
      <c r="H35" s="59"/>
      <c r="I35" s="131"/>
      <c r="J35" s="59"/>
      <c r="K35" s="60"/>
    </row>
    <row r="39" spans="2:11" s="1" customFormat="1" ht="6.75" customHeight="1">
      <c r="B39" s="61"/>
      <c r="C39" s="62"/>
      <c r="D39" s="62"/>
      <c r="E39" s="62"/>
      <c r="F39" s="62"/>
      <c r="G39" s="62"/>
      <c r="H39" s="62"/>
      <c r="I39" s="132"/>
      <c r="J39" s="62"/>
      <c r="K39" s="133"/>
    </row>
    <row r="40" spans="2:11" s="1" customFormat="1" ht="36.75" customHeight="1">
      <c r="B40" s="37"/>
      <c r="C40" s="23" t="s">
        <v>83</v>
      </c>
      <c r="D40" s="38"/>
      <c r="E40" s="38"/>
      <c r="F40" s="38"/>
      <c r="G40" s="38"/>
      <c r="H40" s="38"/>
      <c r="I40" s="109"/>
      <c r="J40" s="38"/>
      <c r="K40" s="42"/>
    </row>
    <row r="41" spans="2:11" s="1" customFormat="1" ht="6.75" customHeight="1">
      <c r="B41" s="37"/>
      <c r="C41" s="38"/>
      <c r="D41" s="38"/>
      <c r="E41" s="38"/>
      <c r="F41" s="38"/>
      <c r="G41" s="38"/>
      <c r="H41" s="38"/>
      <c r="I41" s="109"/>
      <c r="J41" s="38"/>
      <c r="K41" s="42"/>
    </row>
    <row r="42" spans="2:11" s="1" customFormat="1" ht="14.25" customHeight="1">
      <c r="B42" s="37"/>
      <c r="C42" s="32" t="s">
        <v>16</v>
      </c>
      <c r="D42" s="38"/>
      <c r="E42" s="38"/>
      <c r="F42" s="38"/>
      <c r="G42" s="38"/>
      <c r="H42" s="38"/>
      <c r="I42" s="109"/>
      <c r="J42" s="38"/>
      <c r="K42" s="42"/>
    </row>
    <row r="43" spans="2:11" s="1" customFormat="1" ht="23.25" customHeight="1">
      <c r="B43" s="37"/>
      <c r="C43" s="38"/>
      <c r="D43" s="38"/>
      <c r="E43" s="110">
        <f>E7</f>
        <v>0</v>
      </c>
      <c r="F43" s="38"/>
      <c r="G43" s="38"/>
      <c r="H43" s="38"/>
      <c r="I43" s="109"/>
      <c r="J43" s="38"/>
      <c r="K43" s="42"/>
    </row>
    <row r="44" spans="2:11" s="1" customFormat="1" ht="6.75" customHeight="1">
      <c r="B44" s="37"/>
      <c r="C44" s="38"/>
      <c r="D44" s="38"/>
      <c r="E44" s="38"/>
      <c r="F44" s="38"/>
      <c r="G44" s="38"/>
      <c r="H44" s="38"/>
      <c r="I44" s="109"/>
      <c r="J44" s="38"/>
      <c r="K44" s="42"/>
    </row>
    <row r="45" spans="2:11" s="1" customFormat="1" ht="18" customHeight="1">
      <c r="B45" s="37"/>
      <c r="C45" s="32" t="s">
        <v>23</v>
      </c>
      <c r="D45" s="38"/>
      <c r="E45" s="38"/>
      <c r="F45" s="28">
        <f>F10</f>
        <v>0</v>
      </c>
      <c r="G45" s="38"/>
      <c r="H45" s="38"/>
      <c r="I45" s="111" t="s">
        <v>25</v>
      </c>
      <c r="J45" s="112">
        <f>IF(J10="","",J10)</f>
        <v>0</v>
      </c>
      <c r="K45" s="42"/>
    </row>
    <row r="46" spans="2:11" s="1" customFormat="1" ht="6.75" customHeight="1">
      <c r="B46" s="37"/>
      <c r="C46" s="38"/>
      <c r="D46" s="38"/>
      <c r="E46" s="38"/>
      <c r="F46" s="38"/>
      <c r="G46" s="38"/>
      <c r="H46" s="38"/>
      <c r="I46" s="109"/>
      <c r="J46" s="38"/>
      <c r="K46" s="42"/>
    </row>
    <row r="47" spans="2:11" s="1" customFormat="1" ht="12.75">
      <c r="B47" s="37"/>
      <c r="C47" s="32" t="s">
        <v>29</v>
      </c>
      <c r="D47" s="38"/>
      <c r="E47" s="38"/>
      <c r="F47" s="28">
        <f>E13</f>
        <v>0</v>
      </c>
      <c r="G47" s="38"/>
      <c r="H47" s="38"/>
      <c r="I47" s="111" t="s">
        <v>37</v>
      </c>
      <c r="J47" s="28">
        <f>E19</f>
        <v>0</v>
      </c>
      <c r="K47" s="42"/>
    </row>
    <row r="48" spans="2:11" s="1" customFormat="1" ht="14.25" customHeight="1">
      <c r="B48" s="37"/>
      <c r="C48" s="32" t="s">
        <v>35</v>
      </c>
      <c r="D48" s="38"/>
      <c r="E48" s="38"/>
      <c r="F48" s="28">
        <f>IF(E16="","",E16)</f>
        <v>0</v>
      </c>
      <c r="G48" s="38"/>
      <c r="H48" s="38"/>
      <c r="I48" s="109"/>
      <c r="J48" s="38"/>
      <c r="K48" s="42"/>
    </row>
    <row r="49" spans="2:11" s="1" customFormat="1" ht="9.75" customHeight="1">
      <c r="B49" s="37"/>
      <c r="C49" s="38"/>
      <c r="D49" s="38"/>
      <c r="E49" s="38"/>
      <c r="F49" s="38"/>
      <c r="G49" s="38"/>
      <c r="H49" s="38"/>
      <c r="I49" s="109"/>
      <c r="J49" s="38"/>
      <c r="K49" s="42"/>
    </row>
    <row r="50" spans="2:11" s="1" customFormat="1" ht="29.25" customHeight="1">
      <c r="B50" s="37"/>
      <c r="C50" s="134" t="s">
        <v>84</v>
      </c>
      <c r="D50" s="124"/>
      <c r="E50" s="124"/>
      <c r="F50" s="124"/>
      <c r="G50" s="124"/>
      <c r="H50" s="124"/>
      <c r="I50" s="135"/>
      <c r="J50" s="136" t="s">
        <v>85</v>
      </c>
      <c r="K50" s="137"/>
    </row>
    <row r="51" spans="2:11" s="1" customFormat="1" ht="9.75" customHeight="1">
      <c r="B51" s="37"/>
      <c r="C51" s="38"/>
      <c r="D51" s="38"/>
      <c r="E51" s="38"/>
      <c r="F51" s="38"/>
      <c r="G51" s="38"/>
      <c r="H51" s="38"/>
      <c r="I51" s="109"/>
      <c r="J51" s="38"/>
      <c r="K51" s="42"/>
    </row>
    <row r="52" spans="2:47" s="1" customFormat="1" ht="29.25" customHeight="1">
      <c r="B52" s="37"/>
      <c r="C52" s="138" t="s">
        <v>86</v>
      </c>
      <c r="D52" s="38"/>
      <c r="E52" s="38"/>
      <c r="F52" s="38"/>
      <c r="G52" s="38"/>
      <c r="H52" s="38"/>
      <c r="I52" s="109"/>
      <c r="J52" s="120">
        <f>J85</f>
        <v>0</v>
      </c>
      <c r="K52" s="42"/>
      <c r="AU52" s="17" t="s">
        <v>87</v>
      </c>
    </row>
    <row r="53" spans="2:11" s="7" customFormat="1" ht="24.75" customHeight="1">
      <c r="B53" s="139"/>
      <c r="C53" s="140"/>
      <c r="D53" s="141" t="s">
        <v>88</v>
      </c>
      <c r="E53" s="142"/>
      <c r="F53" s="142"/>
      <c r="G53" s="142"/>
      <c r="H53" s="142"/>
      <c r="I53" s="143"/>
      <c r="J53" s="144">
        <f>J86</f>
        <v>0</v>
      </c>
      <c r="K53" s="145"/>
    </row>
    <row r="54" spans="2:11" s="8" customFormat="1" ht="19.5" customHeight="1">
      <c r="B54" s="146"/>
      <c r="C54" s="147"/>
      <c r="D54" s="148" t="s">
        <v>89</v>
      </c>
      <c r="E54" s="149"/>
      <c r="F54" s="149"/>
      <c r="G54" s="149"/>
      <c r="H54" s="149"/>
      <c r="I54" s="150"/>
      <c r="J54" s="151">
        <f>J87</f>
        <v>0</v>
      </c>
      <c r="K54" s="152"/>
    </row>
    <row r="55" spans="2:11" s="8" customFormat="1" ht="19.5" customHeight="1">
      <c r="B55" s="146"/>
      <c r="C55" s="147"/>
      <c r="D55" s="148" t="s">
        <v>90</v>
      </c>
      <c r="E55" s="149"/>
      <c r="F55" s="149"/>
      <c r="G55" s="149"/>
      <c r="H55" s="149"/>
      <c r="I55" s="150"/>
      <c r="J55" s="151">
        <f>J141</f>
        <v>0</v>
      </c>
      <c r="K55" s="152"/>
    </row>
    <row r="56" spans="2:11" s="8" customFormat="1" ht="19.5" customHeight="1">
      <c r="B56" s="146"/>
      <c r="C56" s="147"/>
      <c r="D56" s="148" t="s">
        <v>91</v>
      </c>
      <c r="E56" s="149"/>
      <c r="F56" s="149"/>
      <c r="G56" s="149"/>
      <c r="H56" s="149"/>
      <c r="I56" s="150"/>
      <c r="J56" s="151">
        <f>J144</f>
        <v>0</v>
      </c>
      <c r="K56" s="152"/>
    </row>
    <row r="57" spans="2:11" s="8" customFormat="1" ht="19.5" customHeight="1">
      <c r="B57" s="146"/>
      <c r="C57" s="147"/>
      <c r="D57" s="148" t="s">
        <v>92</v>
      </c>
      <c r="E57" s="149"/>
      <c r="F57" s="149"/>
      <c r="G57" s="149"/>
      <c r="H57" s="149"/>
      <c r="I57" s="150"/>
      <c r="J57" s="151">
        <f>J146</f>
        <v>0</v>
      </c>
      <c r="K57" s="152"/>
    </row>
    <row r="58" spans="2:11" s="8" customFormat="1" ht="19.5" customHeight="1">
      <c r="B58" s="146"/>
      <c r="C58" s="147"/>
      <c r="D58" s="148" t="s">
        <v>93</v>
      </c>
      <c r="E58" s="149"/>
      <c r="F58" s="149"/>
      <c r="G58" s="149"/>
      <c r="H58" s="149"/>
      <c r="I58" s="150"/>
      <c r="J58" s="151">
        <f>J149</f>
        <v>0</v>
      </c>
      <c r="K58" s="152"/>
    </row>
    <row r="59" spans="2:11" s="8" customFormat="1" ht="19.5" customHeight="1">
      <c r="B59" s="146"/>
      <c r="C59" s="147"/>
      <c r="D59" s="148" t="s">
        <v>94</v>
      </c>
      <c r="E59" s="149"/>
      <c r="F59" s="149"/>
      <c r="G59" s="149"/>
      <c r="H59" s="149"/>
      <c r="I59" s="150"/>
      <c r="J59" s="151">
        <f>J154</f>
        <v>0</v>
      </c>
      <c r="K59" s="152"/>
    </row>
    <row r="60" spans="2:11" s="8" customFormat="1" ht="19.5" customHeight="1">
      <c r="B60" s="146"/>
      <c r="C60" s="147"/>
      <c r="D60" s="148" t="s">
        <v>95</v>
      </c>
      <c r="E60" s="149"/>
      <c r="F60" s="149"/>
      <c r="G60" s="149"/>
      <c r="H60" s="149"/>
      <c r="I60" s="150"/>
      <c r="J60" s="151">
        <f>J157</f>
        <v>0</v>
      </c>
      <c r="K60" s="152"/>
    </row>
    <row r="61" spans="2:11" s="8" customFormat="1" ht="19.5" customHeight="1">
      <c r="B61" s="146"/>
      <c r="C61" s="147"/>
      <c r="D61" s="148" t="s">
        <v>96</v>
      </c>
      <c r="E61" s="149"/>
      <c r="F61" s="149"/>
      <c r="G61" s="149"/>
      <c r="H61" s="149"/>
      <c r="I61" s="150"/>
      <c r="J61" s="151">
        <f>J168</f>
        <v>0</v>
      </c>
      <c r="K61" s="152"/>
    </row>
    <row r="62" spans="2:11" s="7" customFormat="1" ht="24.75" customHeight="1">
      <c r="B62" s="139"/>
      <c r="C62" s="140"/>
      <c r="D62" s="141" t="s">
        <v>97</v>
      </c>
      <c r="E62" s="142"/>
      <c r="F62" s="142"/>
      <c r="G62" s="142"/>
      <c r="H62" s="142"/>
      <c r="I62" s="143"/>
      <c r="J62" s="144">
        <f>J171</f>
        <v>0</v>
      </c>
      <c r="K62" s="145"/>
    </row>
    <row r="63" spans="2:11" s="7" customFormat="1" ht="24.75" customHeight="1">
      <c r="B63" s="139"/>
      <c r="C63" s="140"/>
      <c r="D63" s="141" t="s">
        <v>98</v>
      </c>
      <c r="E63" s="142"/>
      <c r="F63" s="142"/>
      <c r="G63" s="142"/>
      <c r="H63" s="142"/>
      <c r="I63" s="143"/>
      <c r="J63" s="144">
        <f>J172</f>
        <v>0</v>
      </c>
      <c r="K63" s="145"/>
    </row>
    <row r="64" spans="2:11" s="8" customFormat="1" ht="19.5" customHeight="1">
      <c r="B64" s="146"/>
      <c r="C64" s="147"/>
      <c r="D64" s="148" t="s">
        <v>99</v>
      </c>
      <c r="E64" s="149"/>
      <c r="F64" s="149"/>
      <c r="G64" s="149"/>
      <c r="H64" s="149"/>
      <c r="I64" s="150"/>
      <c r="J64" s="151">
        <f>J173</f>
        <v>0</v>
      </c>
      <c r="K64" s="152"/>
    </row>
    <row r="65" spans="2:11" s="7" customFormat="1" ht="24.75" customHeight="1">
      <c r="B65" s="139"/>
      <c r="C65" s="140"/>
      <c r="D65" s="141" t="s">
        <v>100</v>
      </c>
      <c r="E65" s="142"/>
      <c r="F65" s="142"/>
      <c r="G65" s="142"/>
      <c r="H65" s="142"/>
      <c r="I65" s="143"/>
      <c r="J65" s="144">
        <f>J195</f>
        <v>0</v>
      </c>
      <c r="K65" s="145"/>
    </row>
    <row r="66" spans="2:11" s="8" customFormat="1" ht="19.5" customHeight="1">
      <c r="B66" s="146"/>
      <c r="C66" s="147"/>
      <c r="D66" s="148" t="s">
        <v>101</v>
      </c>
      <c r="E66" s="149"/>
      <c r="F66" s="149"/>
      <c r="G66" s="149"/>
      <c r="H66" s="149"/>
      <c r="I66" s="150"/>
      <c r="J66" s="151">
        <f>J196</f>
        <v>0</v>
      </c>
      <c r="K66" s="152"/>
    </row>
    <row r="67" spans="2:11" s="8" customFormat="1" ht="19.5" customHeight="1">
      <c r="B67" s="146"/>
      <c r="C67" s="147"/>
      <c r="D67" s="148" t="s">
        <v>102</v>
      </c>
      <c r="E67" s="149"/>
      <c r="F67" s="149"/>
      <c r="G67" s="149"/>
      <c r="H67" s="149"/>
      <c r="I67" s="150"/>
      <c r="J67" s="151">
        <f>J201</f>
        <v>0</v>
      </c>
      <c r="K67" s="152"/>
    </row>
    <row r="68" spans="2:11" s="1" customFormat="1" ht="21.75" customHeight="1">
      <c r="B68" s="37"/>
      <c r="C68" s="38"/>
      <c r="D68" s="38"/>
      <c r="E68" s="38"/>
      <c r="F68" s="38"/>
      <c r="G68" s="38"/>
      <c r="H68" s="38"/>
      <c r="I68" s="109"/>
      <c r="J68" s="38"/>
      <c r="K68" s="42"/>
    </row>
    <row r="69" spans="2:11" s="1" customFormat="1" ht="6.75" customHeight="1">
      <c r="B69" s="58"/>
      <c r="C69" s="59"/>
      <c r="D69" s="59"/>
      <c r="E69" s="59"/>
      <c r="F69" s="59"/>
      <c r="G69" s="59"/>
      <c r="H69" s="59"/>
      <c r="I69" s="131"/>
      <c r="J69" s="59"/>
      <c r="K69" s="60"/>
    </row>
    <row r="73" spans="2:12" s="1" customFormat="1" ht="6.75" customHeight="1">
      <c r="B73" s="61"/>
      <c r="C73" s="62"/>
      <c r="D73" s="62"/>
      <c r="E73" s="62"/>
      <c r="F73" s="62"/>
      <c r="G73" s="62"/>
      <c r="H73" s="62"/>
      <c r="I73" s="132"/>
      <c r="J73" s="62"/>
      <c r="K73" s="62"/>
      <c r="L73" s="37"/>
    </row>
    <row r="74" spans="2:12" s="1" customFormat="1" ht="36.75" customHeight="1">
      <c r="B74" s="37"/>
      <c r="C74" s="63" t="s">
        <v>103</v>
      </c>
      <c r="I74" s="153"/>
      <c r="L74" s="37"/>
    </row>
    <row r="75" spans="2:12" s="1" customFormat="1" ht="6.75" customHeight="1">
      <c r="B75" s="37"/>
      <c r="I75" s="153"/>
      <c r="L75" s="37"/>
    </row>
    <row r="76" spans="2:12" s="1" customFormat="1" ht="14.25" customHeight="1">
      <c r="B76" s="37"/>
      <c r="C76" s="65" t="s">
        <v>16</v>
      </c>
      <c r="I76" s="153"/>
      <c r="L76" s="37"/>
    </row>
    <row r="77" spans="2:12" s="1" customFormat="1" ht="23.25" customHeight="1">
      <c r="B77" s="37"/>
      <c r="E77" s="68">
        <f>E7</f>
        <v>0</v>
      </c>
      <c r="I77" s="153"/>
      <c r="L77" s="37"/>
    </row>
    <row r="78" spans="2:12" s="1" customFormat="1" ht="6.75" customHeight="1">
      <c r="B78" s="37"/>
      <c r="I78" s="153"/>
      <c r="L78" s="37"/>
    </row>
    <row r="79" spans="2:12" s="1" customFormat="1" ht="18" customHeight="1">
      <c r="B79" s="37"/>
      <c r="C79" s="65" t="s">
        <v>23</v>
      </c>
      <c r="F79" s="154">
        <f>F10</f>
        <v>0</v>
      </c>
      <c r="I79" s="155" t="s">
        <v>25</v>
      </c>
      <c r="J79" s="70">
        <f>IF(J10="","",J10)</f>
        <v>0</v>
      </c>
      <c r="L79" s="37"/>
    </row>
    <row r="80" spans="2:12" s="1" customFormat="1" ht="6.75" customHeight="1">
      <c r="B80" s="37"/>
      <c r="I80" s="153"/>
      <c r="L80" s="37"/>
    </row>
    <row r="81" spans="2:12" s="1" customFormat="1" ht="12.75">
      <c r="B81" s="37"/>
      <c r="C81" s="65" t="s">
        <v>29</v>
      </c>
      <c r="F81" s="154">
        <f>E13</f>
        <v>0</v>
      </c>
      <c r="I81" s="155" t="s">
        <v>37</v>
      </c>
      <c r="J81" s="154">
        <f>E19</f>
        <v>0</v>
      </c>
      <c r="L81" s="37"/>
    </row>
    <row r="82" spans="2:12" s="1" customFormat="1" ht="14.25" customHeight="1">
      <c r="B82" s="37"/>
      <c r="C82" s="65" t="s">
        <v>35</v>
      </c>
      <c r="F82" s="154">
        <f>IF(E16="","",E16)</f>
        <v>0</v>
      </c>
      <c r="I82" s="153"/>
      <c r="L82" s="37"/>
    </row>
    <row r="83" spans="2:12" s="1" customFormat="1" ht="9.75" customHeight="1">
      <c r="B83" s="37"/>
      <c r="I83" s="153"/>
      <c r="L83" s="37"/>
    </row>
    <row r="84" spans="2:20" s="9" customFormat="1" ht="29.25" customHeight="1">
      <c r="B84" s="156"/>
      <c r="C84" s="157" t="s">
        <v>104</v>
      </c>
      <c r="D84" s="158" t="s">
        <v>60</v>
      </c>
      <c r="E84" s="158" t="s">
        <v>56</v>
      </c>
      <c r="F84" s="158" t="s">
        <v>105</v>
      </c>
      <c r="G84" s="158" t="s">
        <v>106</v>
      </c>
      <c r="H84" s="158" t="s">
        <v>107</v>
      </c>
      <c r="I84" s="159" t="s">
        <v>108</v>
      </c>
      <c r="J84" s="158" t="s">
        <v>85</v>
      </c>
      <c r="K84" s="160" t="s">
        <v>109</v>
      </c>
      <c r="L84" s="156"/>
      <c r="M84" s="81" t="s">
        <v>110</v>
      </c>
      <c r="N84" s="82" t="s">
        <v>45</v>
      </c>
      <c r="O84" s="82" t="s">
        <v>111</v>
      </c>
      <c r="P84" s="82" t="s">
        <v>112</v>
      </c>
      <c r="Q84" s="82" t="s">
        <v>113</v>
      </c>
      <c r="R84" s="82" t="s">
        <v>114</v>
      </c>
      <c r="S84" s="82" t="s">
        <v>115</v>
      </c>
      <c r="T84" s="83" t="s">
        <v>116</v>
      </c>
    </row>
    <row r="85" spans="2:63" s="1" customFormat="1" ht="29.25" customHeight="1">
      <c r="B85" s="37"/>
      <c r="C85" s="85" t="s">
        <v>86</v>
      </c>
      <c r="I85" s="153"/>
      <c r="J85" s="161">
        <f>BK85</f>
        <v>0</v>
      </c>
      <c r="L85" s="37"/>
      <c r="M85" s="84"/>
      <c r="N85" s="72"/>
      <c r="O85" s="72"/>
      <c r="P85" s="162">
        <f>P86+P171+P172+P195</f>
        <v>0</v>
      </c>
      <c r="Q85" s="72"/>
      <c r="R85" s="162">
        <f>R86+R171+R172+R195</f>
        <v>0</v>
      </c>
      <c r="S85" s="72"/>
      <c r="T85" s="163">
        <f>T86+T171+T172+T195</f>
        <v>0</v>
      </c>
      <c r="AT85" s="17" t="s">
        <v>74</v>
      </c>
      <c r="AU85" s="17" t="s">
        <v>87</v>
      </c>
      <c r="BK85" s="164">
        <f>BK86+BK171+BK172+BK195</f>
        <v>0</v>
      </c>
    </row>
    <row r="86" spans="2:63" s="10" customFormat="1" ht="36.75" customHeight="1">
      <c r="B86" s="165"/>
      <c r="D86" s="166" t="s">
        <v>74</v>
      </c>
      <c r="E86" s="167" t="s">
        <v>117</v>
      </c>
      <c r="F86" s="167" t="s">
        <v>118</v>
      </c>
      <c r="I86" s="168"/>
      <c r="J86" s="169">
        <f>BK86</f>
        <v>0</v>
      </c>
      <c r="L86" s="165"/>
      <c r="M86" s="170"/>
      <c r="N86" s="171"/>
      <c r="O86" s="171"/>
      <c r="P86" s="172">
        <f>P87+P141+P144+P146+P149+P154+P157+P168</f>
        <v>0</v>
      </c>
      <c r="Q86" s="171"/>
      <c r="R86" s="172">
        <f>R87+R141+R144+R146+R149+R154+R157+R168</f>
        <v>0</v>
      </c>
      <c r="S86" s="171"/>
      <c r="T86" s="173">
        <f>T87+T141+T144+T146+T149+T154+T157+T168</f>
        <v>0</v>
      </c>
      <c r="AR86" s="166" t="s">
        <v>22</v>
      </c>
      <c r="AT86" s="174" t="s">
        <v>74</v>
      </c>
      <c r="AU86" s="174" t="s">
        <v>75</v>
      </c>
      <c r="AY86" s="166" t="s">
        <v>119</v>
      </c>
      <c r="BK86" s="175">
        <f>BK87+BK141+BK144+BK146+BK149+BK154+BK157+BK168</f>
        <v>0</v>
      </c>
    </row>
    <row r="87" spans="2:63" s="10" customFormat="1" ht="19.5" customHeight="1">
      <c r="B87" s="165"/>
      <c r="D87" s="176" t="s">
        <v>74</v>
      </c>
      <c r="E87" s="177" t="s">
        <v>22</v>
      </c>
      <c r="F87" s="177" t="s">
        <v>120</v>
      </c>
      <c r="I87" s="168"/>
      <c r="J87" s="178">
        <f>BK87</f>
        <v>0</v>
      </c>
      <c r="L87" s="165"/>
      <c r="M87" s="170"/>
      <c r="N87" s="171"/>
      <c r="O87" s="171"/>
      <c r="P87" s="172">
        <f>SUM(P88:P140)</f>
        <v>0</v>
      </c>
      <c r="Q87" s="171"/>
      <c r="R87" s="172">
        <f>SUM(R88:R140)</f>
        <v>0</v>
      </c>
      <c r="S87" s="171"/>
      <c r="T87" s="173">
        <f>SUM(T88:T140)</f>
        <v>0</v>
      </c>
      <c r="AR87" s="166" t="s">
        <v>22</v>
      </c>
      <c r="AT87" s="174" t="s">
        <v>74</v>
      </c>
      <c r="AU87" s="174" t="s">
        <v>22</v>
      </c>
      <c r="AY87" s="166" t="s">
        <v>119</v>
      </c>
      <c r="BK87" s="175">
        <f>SUM(BK88:BK140)</f>
        <v>0</v>
      </c>
    </row>
    <row r="88" spans="2:65" s="1" customFormat="1" ht="22.5" customHeight="1">
      <c r="B88" s="179"/>
      <c r="C88" s="180" t="s">
        <v>22</v>
      </c>
      <c r="D88" s="180" t="s">
        <v>121</v>
      </c>
      <c r="E88" s="181" t="s">
        <v>122</v>
      </c>
      <c r="F88" s="182" t="s">
        <v>123</v>
      </c>
      <c r="G88" s="183" t="s">
        <v>124</v>
      </c>
      <c r="H88" s="184">
        <v>1</v>
      </c>
      <c r="I88" s="185"/>
      <c r="J88" s="186">
        <f>ROUND(I88*H88,2)</f>
        <v>0</v>
      </c>
      <c r="K88" s="182" t="s">
        <v>125</v>
      </c>
      <c r="L88" s="37"/>
      <c r="M88" s="187" t="s">
        <v>20</v>
      </c>
      <c r="N88" s="188" t="s">
        <v>48</v>
      </c>
      <c r="O88" s="38"/>
      <c r="P88" s="189">
        <f>O88*H88</f>
        <v>0</v>
      </c>
      <c r="Q88" s="189">
        <v>0</v>
      </c>
      <c r="R88" s="189">
        <f>Q88*H88</f>
        <v>0</v>
      </c>
      <c r="S88" s="189">
        <v>0</v>
      </c>
      <c r="T88" s="190">
        <f>S88*H88</f>
        <v>0</v>
      </c>
      <c r="AR88" s="17" t="s">
        <v>126</v>
      </c>
      <c r="AT88" s="17" t="s">
        <v>121</v>
      </c>
      <c r="AU88" s="17" t="s">
        <v>81</v>
      </c>
      <c r="AY88" s="17" t="s">
        <v>119</v>
      </c>
      <c r="BE88" s="191">
        <f>IF(N88="základní",J88,0)</f>
        <v>0</v>
      </c>
      <c r="BF88" s="191">
        <f>IF(N88="snížená",J88,0)</f>
        <v>0</v>
      </c>
      <c r="BG88" s="191">
        <f>IF(N88="zákl. přenesená",J88,0)</f>
        <v>0</v>
      </c>
      <c r="BH88" s="191">
        <f>IF(N88="sníž. přenesená",J88,0)</f>
        <v>0</v>
      </c>
      <c r="BI88" s="191">
        <f>IF(N88="nulová",J88,0)</f>
        <v>0</v>
      </c>
      <c r="BJ88" s="17" t="s">
        <v>126</v>
      </c>
      <c r="BK88" s="191">
        <f>ROUND(I88*H88,2)</f>
        <v>0</v>
      </c>
      <c r="BL88" s="17" t="s">
        <v>126</v>
      </c>
      <c r="BM88" s="17" t="s">
        <v>127</v>
      </c>
    </row>
    <row r="89" spans="2:65" s="1" customFormat="1" ht="22.5" customHeight="1">
      <c r="B89" s="179"/>
      <c r="C89" s="180" t="s">
        <v>81</v>
      </c>
      <c r="D89" s="180" t="s">
        <v>121</v>
      </c>
      <c r="E89" s="181" t="s">
        <v>128</v>
      </c>
      <c r="F89" s="182" t="s">
        <v>129</v>
      </c>
      <c r="G89" s="183" t="s">
        <v>130</v>
      </c>
      <c r="H89" s="184">
        <v>6</v>
      </c>
      <c r="I89" s="185"/>
      <c r="J89" s="186">
        <f>ROUND(I89*H89,2)</f>
        <v>0</v>
      </c>
      <c r="K89" s="182" t="s">
        <v>125</v>
      </c>
      <c r="L89" s="37"/>
      <c r="M89" s="187" t="s">
        <v>20</v>
      </c>
      <c r="N89" s="188" t="s">
        <v>48</v>
      </c>
      <c r="O89" s="38"/>
      <c r="P89" s="189">
        <f>O89*H89</f>
        <v>0</v>
      </c>
      <c r="Q89" s="189">
        <v>0</v>
      </c>
      <c r="R89" s="189">
        <f>Q89*H89</f>
        <v>0</v>
      </c>
      <c r="S89" s="189">
        <v>0.06</v>
      </c>
      <c r="T89" s="190">
        <f>S89*H89</f>
        <v>0</v>
      </c>
      <c r="AR89" s="17" t="s">
        <v>126</v>
      </c>
      <c r="AT89" s="17" t="s">
        <v>121</v>
      </c>
      <c r="AU89" s="17" t="s">
        <v>81</v>
      </c>
      <c r="AY89" s="17" t="s">
        <v>119</v>
      </c>
      <c r="BE89" s="191">
        <f>IF(N89="základní",J89,0)</f>
        <v>0</v>
      </c>
      <c r="BF89" s="191">
        <f>IF(N89="snížená",J89,0)</f>
        <v>0</v>
      </c>
      <c r="BG89" s="191">
        <f>IF(N89="zákl. přenesená",J89,0)</f>
        <v>0</v>
      </c>
      <c r="BH89" s="191">
        <f>IF(N89="sníž. přenesená",J89,0)</f>
        <v>0</v>
      </c>
      <c r="BI89" s="191">
        <f>IF(N89="nulová",J89,0)</f>
        <v>0</v>
      </c>
      <c r="BJ89" s="17" t="s">
        <v>126</v>
      </c>
      <c r="BK89" s="191">
        <f>ROUND(I89*H89,2)</f>
        <v>0</v>
      </c>
      <c r="BL89" s="17" t="s">
        <v>126</v>
      </c>
      <c r="BM89" s="17" t="s">
        <v>131</v>
      </c>
    </row>
    <row r="90" spans="2:51" s="11" customFormat="1" ht="22.5" customHeight="1">
      <c r="B90" s="192"/>
      <c r="D90" s="193" t="s">
        <v>132</v>
      </c>
      <c r="E90" s="194" t="s">
        <v>20</v>
      </c>
      <c r="F90" s="195" t="s">
        <v>133</v>
      </c>
      <c r="G90" s="11"/>
      <c r="H90" s="196">
        <v>6</v>
      </c>
      <c r="I90" s="197"/>
      <c r="L90" s="192"/>
      <c r="M90" s="198"/>
      <c r="N90" s="199"/>
      <c r="O90" s="199"/>
      <c r="P90" s="199"/>
      <c r="Q90" s="199"/>
      <c r="R90" s="199"/>
      <c r="S90" s="199"/>
      <c r="T90" s="200"/>
      <c r="AT90" s="201" t="s">
        <v>132</v>
      </c>
      <c r="AU90" s="201" t="s">
        <v>81</v>
      </c>
      <c r="AV90" s="11" t="s">
        <v>81</v>
      </c>
      <c r="AW90" s="11" t="s">
        <v>39</v>
      </c>
      <c r="AX90" s="11" t="s">
        <v>22</v>
      </c>
      <c r="AY90" s="201" t="s">
        <v>119</v>
      </c>
    </row>
    <row r="91" spans="2:65" s="1" customFormat="1" ht="22.5" customHeight="1">
      <c r="B91" s="179"/>
      <c r="C91" s="180" t="s">
        <v>134</v>
      </c>
      <c r="D91" s="180" t="s">
        <v>121</v>
      </c>
      <c r="E91" s="181" t="s">
        <v>135</v>
      </c>
      <c r="F91" s="182" t="s">
        <v>136</v>
      </c>
      <c r="G91" s="183" t="s">
        <v>130</v>
      </c>
      <c r="H91" s="184">
        <v>40</v>
      </c>
      <c r="I91" s="185"/>
      <c r="J91" s="186">
        <f>ROUND(I91*H91,2)</f>
        <v>0</v>
      </c>
      <c r="K91" s="182" t="s">
        <v>125</v>
      </c>
      <c r="L91" s="37"/>
      <c r="M91" s="187" t="s">
        <v>20</v>
      </c>
      <c r="N91" s="188" t="s">
        <v>48</v>
      </c>
      <c r="O91" s="38"/>
      <c r="P91" s="189">
        <f>O91*H91</f>
        <v>0</v>
      </c>
      <c r="Q91" s="189">
        <v>0</v>
      </c>
      <c r="R91" s="189">
        <f>Q91*H91</f>
        <v>0</v>
      </c>
      <c r="S91" s="189">
        <v>0.26</v>
      </c>
      <c r="T91" s="190">
        <f>S91*H91</f>
        <v>0</v>
      </c>
      <c r="AR91" s="17" t="s">
        <v>126</v>
      </c>
      <c r="AT91" s="17" t="s">
        <v>121</v>
      </c>
      <c r="AU91" s="17" t="s">
        <v>81</v>
      </c>
      <c r="AY91" s="17" t="s">
        <v>119</v>
      </c>
      <c r="BE91" s="191">
        <f>IF(N91="základní",J91,0)</f>
        <v>0</v>
      </c>
      <c r="BF91" s="191">
        <f>IF(N91="snížená",J91,0)</f>
        <v>0</v>
      </c>
      <c r="BG91" s="191">
        <f>IF(N91="zákl. přenesená",J91,0)</f>
        <v>0</v>
      </c>
      <c r="BH91" s="191">
        <f>IF(N91="sníž. přenesená",J91,0)</f>
        <v>0</v>
      </c>
      <c r="BI91" s="191">
        <f>IF(N91="nulová",J91,0)</f>
        <v>0</v>
      </c>
      <c r="BJ91" s="17" t="s">
        <v>126</v>
      </c>
      <c r="BK91" s="191">
        <f>ROUND(I91*H91,2)</f>
        <v>0</v>
      </c>
      <c r="BL91" s="17" t="s">
        <v>126</v>
      </c>
      <c r="BM91" s="17" t="s">
        <v>137</v>
      </c>
    </row>
    <row r="92" spans="2:51" s="11" customFormat="1" ht="22.5" customHeight="1">
      <c r="B92" s="192"/>
      <c r="D92" s="202" t="s">
        <v>132</v>
      </c>
      <c r="E92" s="201" t="s">
        <v>20</v>
      </c>
      <c r="F92" s="203" t="s">
        <v>138</v>
      </c>
      <c r="G92" s="11"/>
      <c r="H92" s="204">
        <v>9</v>
      </c>
      <c r="I92" s="197"/>
      <c r="L92" s="192"/>
      <c r="M92" s="198"/>
      <c r="N92" s="199"/>
      <c r="O92" s="199"/>
      <c r="P92" s="199"/>
      <c r="Q92" s="199"/>
      <c r="R92" s="199"/>
      <c r="S92" s="199"/>
      <c r="T92" s="200"/>
      <c r="AT92" s="201" t="s">
        <v>132</v>
      </c>
      <c r="AU92" s="201" t="s">
        <v>81</v>
      </c>
      <c r="AV92" s="11" t="s">
        <v>81</v>
      </c>
      <c r="AW92" s="11" t="s">
        <v>39</v>
      </c>
      <c r="AX92" s="11" t="s">
        <v>75</v>
      </c>
      <c r="AY92" s="201" t="s">
        <v>119</v>
      </c>
    </row>
    <row r="93" spans="2:51" s="11" customFormat="1" ht="22.5" customHeight="1">
      <c r="B93" s="192"/>
      <c r="D93" s="202" t="s">
        <v>132</v>
      </c>
      <c r="E93" s="201" t="s">
        <v>20</v>
      </c>
      <c r="F93" s="203" t="s">
        <v>139</v>
      </c>
      <c r="G93" s="11"/>
      <c r="H93" s="204">
        <v>3</v>
      </c>
      <c r="I93" s="197"/>
      <c r="L93" s="192"/>
      <c r="M93" s="198"/>
      <c r="N93" s="199"/>
      <c r="O93" s="199"/>
      <c r="P93" s="199"/>
      <c r="Q93" s="199"/>
      <c r="R93" s="199"/>
      <c r="S93" s="199"/>
      <c r="T93" s="200"/>
      <c r="AT93" s="201" t="s">
        <v>132</v>
      </c>
      <c r="AU93" s="201" t="s">
        <v>81</v>
      </c>
      <c r="AV93" s="11" t="s">
        <v>81</v>
      </c>
      <c r="AW93" s="11" t="s">
        <v>39</v>
      </c>
      <c r="AX93" s="11" t="s">
        <v>75</v>
      </c>
      <c r="AY93" s="201" t="s">
        <v>119</v>
      </c>
    </row>
    <row r="94" spans="2:51" s="11" customFormat="1" ht="22.5" customHeight="1">
      <c r="B94" s="192"/>
      <c r="D94" s="202" t="s">
        <v>132</v>
      </c>
      <c r="E94" s="201" t="s">
        <v>20</v>
      </c>
      <c r="F94" s="203" t="s">
        <v>140</v>
      </c>
      <c r="G94" s="11"/>
      <c r="H94" s="204">
        <v>28</v>
      </c>
      <c r="I94" s="197"/>
      <c r="L94" s="192"/>
      <c r="M94" s="198"/>
      <c r="N94" s="199"/>
      <c r="O94" s="199"/>
      <c r="P94" s="199"/>
      <c r="Q94" s="199"/>
      <c r="R94" s="199"/>
      <c r="S94" s="199"/>
      <c r="T94" s="200"/>
      <c r="AT94" s="201" t="s">
        <v>132</v>
      </c>
      <c r="AU94" s="201" t="s">
        <v>81</v>
      </c>
      <c r="AV94" s="11" t="s">
        <v>81</v>
      </c>
      <c r="AW94" s="11" t="s">
        <v>39</v>
      </c>
      <c r="AX94" s="11" t="s">
        <v>75</v>
      </c>
      <c r="AY94" s="201" t="s">
        <v>119</v>
      </c>
    </row>
    <row r="95" spans="2:51" s="12" customFormat="1" ht="22.5" customHeight="1">
      <c r="B95" s="205"/>
      <c r="D95" s="193" t="s">
        <v>132</v>
      </c>
      <c r="E95" s="206" t="s">
        <v>20</v>
      </c>
      <c r="F95" s="207" t="s">
        <v>141</v>
      </c>
      <c r="G95" s="12"/>
      <c r="H95" s="208">
        <v>40</v>
      </c>
      <c r="I95" s="209"/>
      <c r="L95" s="205"/>
      <c r="M95" s="210"/>
      <c r="N95" s="211"/>
      <c r="O95" s="211"/>
      <c r="P95" s="211"/>
      <c r="Q95" s="211"/>
      <c r="R95" s="211"/>
      <c r="S95" s="211"/>
      <c r="T95" s="212"/>
      <c r="AT95" s="213" t="s">
        <v>132</v>
      </c>
      <c r="AU95" s="213" t="s">
        <v>81</v>
      </c>
      <c r="AV95" s="12" t="s">
        <v>126</v>
      </c>
      <c r="AW95" s="12" t="s">
        <v>39</v>
      </c>
      <c r="AX95" s="12" t="s">
        <v>22</v>
      </c>
      <c r="AY95" s="213" t="s">
        <v>119</v>
      </c>
    </row>
    <row r="96" spans="2:65" s="1" customFormat="1" ht="22.5" customHeight="1">
      <c r="B96" s="179"/>
      <c r="C96" s="180" t="s">
        <v>126</v>
      </c>
      <c r="D96" s="180" t="s">
        <v>121</v>
      </c>
      <c r="E96" s="181" t="s">
        <v>142</v>
      </c>
      <c r="F96" s="182" t="s">
        <v>143</v>
      </c>
      <c r="G96" s="183" t="s">
        <v>130</v>
      </c>
      <c r="H96" s="184">
        <v>36.55</v>
      </c>
      <c r="I96" s="185"/>
      <c r="J96" s="186">
        <f>ROUND(I96*H96,2)</f>
        <v>0</v>
      </c>
      <c r="K96" s="182" t="s">
        <v>125</v>
      </c>
      <c r="L96" s="37"/>
      <c r="M96" s="187" t="s">
        <v>20</v>
      </c>
      <c r="N96" s="188" t="s">
        <v>48</v>
      </c>
      <c r="O96" s="38"/>
      <c r="P96" s="189">
        <f>O96*H96</f>
        <v>0</v>
      </c>
      <c r="Q96" s="189">
        <v>0</v>
      </c>
      <c r="R96" s="189">
        <f>Q96*H96</f>
        <v>0</v>
      </c>
      <c r="S96" s="189">
        <v>0.235</v>
      </c>
      <c r="T96" s="190">
        <f>S96*H96</f>
        <v>0</v>
      </c>
      <c r="AR96" s="17" t="s">
        <v>126</v>
      </c>
      <c r="AT96" s="17" t="s">
        <v>121</v>
      </c>
      <c r="AU96" s="17" t="s">
        <v>81</v>
      </c>
      <c r="AY96" s="17" t="s">
        <v>119</v>
      </c>
      <c r="BE96" s="191">
        <f>IF(N96="základní",J96,0)</f>
        <v>0</v>
      </c>
      <c r="BF96" s="191">
        <f>IF(N96="snížená",J96,0)</f>
        <v>0</v>
      </c>
      <c r="BG96" s="191">
        <f>IF(N96="zákl. přenesená",J96,0)</f>
        <v>0</v>
      </c>
      <c r="BH96" s="191">
        <f>IF(N96="sníž. přenesená",J96,0)</f>
        <v>0</v>
      </c>
      <c r="BI96" s="191">
        <f>IF(N96="nulová",J96,0)</f>
        <v>0</v>
      </c>
      <c r="BJ96" s="17" t="s">
        <v>126</v>
      </c>
      <c r="BK96" s="191">
        <f>ROUND(I96*H96,2)</f>
        <v>0</v>
      </c>
      <c r="BL96" s="17" t="s">
        <v>126</v>
      </c>
      <c r="BM96" s="17" t="s">
        <v>144</v>
      </c>
    </row>
    <row r="97" spans="2:51" s="11" customFormat="1" ht="22.5" customHeight="1">
      <c r="B97" s="192"/>
      <c r="D97" s="193" t="s">
        <v>132</v>
      </c>
      <c r="E97" s="194" t="s">
        <v>20</v>
      </c>
      <c r="F97" s="195" t="s">
        <v>145</v>
      </c>
      <c r="G97" s="11"/>
      <c r="H97" s="196">
        <v>36.55</v>
      </c>
      <c r="I97" s="197"/>
      <c r="L97" s="192"/>
      <c r="M97" s="198"/>
      <c r="N97" s="199"/>
      <c r="O97" s="199"/>
      <c r="P97" s="199"/>
      <c r="Q97" s="199"/>
      <c r="R97" s="199"/>
      <c r="S97" s="199"/>
      <c r="T97" s="200"/>
      <c r="AT97" s="201" t="s">
        <v>132</v>
      </c>
      <c r="AU97" s="201" t="s">
        <v>81</v>
      </c>
      <c r="AV97" s="11" t="s">
        <v>81</v>
      </c>
      <c r="AW97" s="11" t="s">
        <v>39</v>
      </c>
      <c r="AX97" s="11" t="s">
        <v>22</v>
      </c>
      <c r="AY97" s="201" t="s">
        <v>119</v>
      </c>
    </row>
    <row r="98" spans="2:65" s="1" customFormat="1" ht="22.5" customHeight="1">
      <c r="B98" s="179"/>
      <c r="C98" s="180" t="s">
        <v>146</v>
      </c>
      <c r="D98" s="180" t="s">
        <v>121</v>
      </c>
      <c r="E98" s="181" t="s">
        <v>147</v>
      </c>
      <c r="F98" s="182" t="s">
        <v>148</v>
      </c>
      <c r="G98" s="183" t="s">
        <v>149</v>
      </c>
      <c r="H98" s="184">
        <v>12</v>
      </c>
      <c r="I98" s="185"/>
      <c r="J98" s="186">
        <f>ROUND(I98*H98,2)</f>
        <v>0</v>
      </c>
      <c r="K98" s="182" t="s">
        <v>125</v>
      </c>
      <c r="L98" s="37"/>
      <c r="M98" s="187" t="s">
        <v>20</v>
      </c>
      <c r="N98" s="188" t="s">
        <v>48</v>
      </c>
      <c r="O98" s="38"/>
      <c r="P98" s="189">
        <f>O98*H98</f>
        <v>0</v>
      </c>
      <c r="Q98" s="189">
        <v>0</v>
      </c>
      <c r="R98" s="189">
        <f>Q98*H98</f>
        <v>0</v>
      </c>
      <c r="S98" s="189">
        <v>0</v>
      </c>
      <c r="T98" s="190">
        <f>S98*H98</f>
        <v>0</v>
      </c>
      <c r="AR98" s="17" t="s">
        <v>126</v>
      </c>
      <c r="AT98" s="17" t="s">
        <v>121</v>
      </c>
      <c r="AU98" s="17" t="s">
        <v>81</v>
      </c>
      <c r="AY98" s="17" t="s">
        <v>119</v>
      </c>
      <c r="BE98" s="191">
        <f>IF(N98="základní",J98,0)</f>
        <v>0</v>
      </c>
      <c r="BF98" s="191">
        <f>IF(N98="snížená",J98,0)</f>
        <v>0</v>
      </c>
      <c r="BG98" s="191">
        <f>IF(N98="zákl. přenesená",J98,0)</f>
        <v>0</v>
      </c>
      <c r="BH98" s="191">
        <f>IF(N98="sníž. přenesená",J98,0)</f>
        <v>0</v>
      </c>
      <c r="BI98" s="191">
        <f>IF(N98="nulová",J98,0)</f>
        <v>0</v>
      </c>
      <c r="BJ98" s="17" t="s">
        <v>126</v>
      </c>
      <c r="BK98" s="191">
        <f>ROUND(I98*H98,2)</f>
        <v>0</v>
      </c>
      <c r="BL98" s="17" t="s">
        <v>126</v>
      </c>
      <c r="BM98" s="17" t="s">
        <v>150</v>
      </c>
    </row>
    <row r="99" spans="2:51" s="11" customFormat="1" ht="22.5" customHeight="1">
      <c r="B99" s="192"/>
      <c r="D99" s="193" t="s">
        <v>132</v>
      </c>
      <c r="E99" s="194" t="s">
        <v>20</v>
      </c>
      <c r="F99" s="195" t="s">
        <v>151</v>
      </c>
      <c r="G99" s="11"/>
      <c r="H99" s="196">
        <v>12</v>
      </c>
      <c r="I99" s="197"/>
      <c r="L99" s="192"/>
      <c r="M99" s="198"/>
      <c r="N99" s="199"/>
      <c r="O99" s="199"/>
      <c r="P99" s="199"/>
      <c r="Q99" s="199"/>
      <c r="R99" s="199"/>
      <c r="S99" s="199"/>
      <c r="T99" s="200"/>
      <c r="AT99" s="201" t="s">
        <v>132</v>
      </c>
      <c r="AU99" s="201" t="s">
        <v>81</v>
      </c>
      <c r="AV99" s="11" t="s">
        <v>81</v>
      </c>
      <c r="AW99" s="11" t="s">
        <v>39</v>
      </c>
      <c r="AX99" s="11" t="s">
        <v>22</v>
      </c>
      <c r="AY99" s="201" t="s">
        <v>119</v>
      </c>
    </row>
    <row r="100" spans="2:65" s="1" customFormat="1" ht="31.5" customHeight="1">
      <c r="B100" s="179"/>
      <c r="C100" s="180" t="s">
        <v>152</v>
      </c>
      <c r="D100" s="180" t="s">
        <v>121</v>
      </c>
      <c r="E100" s="181" t="s">
        <v>153</v>
      </c>
      <c r="F100" s="182" t="s">
        <v>154</v>
      </c>
      <c r="G100" s="183" t="s">
        <v>124</v>
      </c>
      <c r="H100" s="184">
        <v>3</v>
      </c>
      <c r="I100" s="185"/>
      <c r="J100" s="186">
        <f>ROUND(I100*H100,2)</f>
        <v>0</v>
      </c>
      <c r="K100" s="182" t="s">
        <v>125</v>
      </c>
      <c r="L100" s="37"/>
      <c r="M100" s="187" t="s">
        <v>20</v>
      </c>
      <c r="N100" s="188" t="s">
        <v>48</v>
      </c>
      <c r="O100" s="38"/>
      <c r="P100" s="189">
        <f>O100*H100</f>
        <v>0</v>
      </c>
      <c r="Q100" s="189">
        <v>0.0008</v>
      </c>
      <c r="R100" s="189">
        <f>Q100*H100</f>
        <v>0</v>
      </c>
      <c r="S100" s="189">
        <v>0</v>
      </c>
      <c r="T100" s="190">
        <f>S100*H100</f>
        <v>0</v>
      </c>
      <c r="AR100" s="17" t="s">
        <v>126</v>
      </c>
      <c r="AT100" s="17" t="s">
        <v>121</v>
      </c>
      <c r="AU100" s="17" t="s">
        <v>81</v>
      </c>
      <c r="AY100" s="17" t="s">
        <v>119</v>
      </c>
      <c r="BE100" s="191">
        <f>IF(N100="základní",J100,0)</f>
        <v>0</v>
      </c>
      <c r="BF100" s="191">
        <f>IF(N100="snížená",J100,0)</f>
        <v>0</v>
      </c>
      <c r="BG100" s="191">
        <f>IF(N100="zákl. přenesená",J100,0)</f>
        <v>0</v>
      </c>
      <c r="BH100" s="191">
        <f>IF(N100="sníž. přenesená",J100,0)</f>
        <v>0</v>
      </c>
      <c r="BI100" s="191">
        <f>IF(N100="nulová",J100,0)</f>
        <v>0</v>
      </c>
      <c r="BJ100" s="17" t="s">
        <v>126</v>
      </c>
      <c r="BK100" s="191">
        <f>ROUND(I100*H100,2)</f>
        <v>0</v>
      </c>
      <c r="BL100" s="17" t="s">
        <v>126</v>
      </c>
      <c r="BM100" s="17" t="s">
        <v>155</v>
      </c>
    </row>
    <row r="101" spans="2:65" s="1" customFormat="1" ht="31.5" customHeight="1">
      <c r="B101" s="179"/>
      <c r="C101" s="180" t="s">
        <v>156</v>
      </c>
      <c r="D101" s="180" t="s">
        <v>121</v>
      </c>
      <c r="E101" s="181" t="s">
        <v>157</v>
      </c>
      <c r="F101" s="182" t="s">
        <v>158</v>
      </c>
      <c r="G101" s="183" t="s">
        <v>124</v>
      </c>
      <c r="H101" s="184">
        <v>3</v>
      </c>
      <c r="I101" s="185"/>
      <c r="J101" s="186">
        <f>ROUND(I101*H101,2)</f>
        <v>0</v>
      </c>
      <c r="K101" s="182" t="s">
        <v>125</v>
      </c>
      <c r="L101" s="37"/>
      <c r="M101" s="187" t="s">
        <v>20</v>
      </c>
      <c r="N101" s="188" t="s">
        <v>48</v>
      </c>
      <c r="O101" s="38"/>
      <c r="P101" s="189">
        <f>O101*H101</f>
        <v>0</v>
      </c>
      <c r="Q101" s="189">
        <v>0</v>
      </c>
      <c r="R101" s="189">
        <f>Q101*H101</f>
        <v>0</v>
      </c>
      <c r="S101" s="189">
        <v>0</v>
      </c>
      <c r="T101" s="190">
        <f>S101*H101</f>
        <v>0</v>
      </c>
      <c r="AR101" s="17" t="s">
        <v>126</v>
      </c>
      <c r="AT101" s="17" t="s">
        <v>121</v>
      </c>
      <c r="AU101" s="17" t="s">
        <v>81</v>
      </c>
      <c r="AY101" s="17" t="s">
        <v>119</v>
      </c>
      <c r="BE101" s="191">
        <f>IF(N101="základní",J101,0)</f>
        <v>0</v>
      </c>
      <c r="BF101" s="191">
        <f>IF(N101="snížená",J101,0)</f>
        <v>0</v>
      </c>
      <c r="BG101" s="191">
        <f>IF(N101="zákl. přenesená",J101,0)</f>
        <v>0</v>
      </c>
      <c r="BH101" s="191">
        <f>IF(N101="sníž. přenesená",J101,0)</f>
        <v>0</v>
      </c>
      <c r="BI101" s="191">
        <f>IF(N101="nulová",J101,0)</f>
        <v>0</v>
      </c>
      <c r="BJ101" s="17" t="s">
        <v>126</v>
      </c>
      <c r="BK101" s="191">
        <f>ROUND(I101*H101,2)</f>
        <v>0</v>
      </c>
      <c r="BL101" s="17" t="s">
        <v>126</v>
      </c>
      <c r="BM101" s="17" t="s">
        <v>159</v>
      </c>
    </row>
    <row r="102" spans="2:65" s="1" customFormat="1" ht="22.5" customHeight="1">
      <c r="B102" s="179"/>
      <c r="C102" s="180" t="s">
        <v>160</v>
      </c>
      <c r="D102" s="180" t="s">
        <v>121</v>
      </c>
      <c r="E102" s="181" t="s">
        <v>161</v>
      </c>
      <c r="F102" s="182" t="s">
        <v>162</v>
      </c>
      <c r="G102" s="183" t="s">
        <v>163</v>
      </c>
      <c r="H102" s="184">
        <v>53.897</v>
      </c>
      <c r="I102" s="185"/>
      <c r="J102" s="186">
        <f>ROUND(I102*H102,2)</f>
        <v>0</v>
      </c>
      <c r="K102" s="182" t="s">
        <v>125</v>
      </c>
      <c r="L102" s="37"/>
      <c r="M102" s="187" t="s">
        <v>20</v>
      </c>
      <c r="N102" s="188" t="s">
        <v>48</v>
      </c>
      <c r="O102" s="38"/>
      <c r="P102" s="189">
        <f>O102*H102</f>
        <v>0</v>
      </c>
      <c r="Q102" s="189">
        <v>0</v>
      </c>
      <c r="R102" s="189">
        <f>Q102*H102</f>
        <v>0</v>
      </c>
      <c r="S102" s="189">
        <v>0</v>
      </c>
      <c r="T102" s="190">
        <f>S102*H102</f>
        <v>0</v>
      </c>
      <c r="AR102" s="17" t="s">
        <v>126</v>
      </c>
      <c r="AT102" s="17" t="s">
        <v>121</v>
      </c>
      <c r="AU102" s="17" t="s">
        <v>81</v>
      </c>
      <c r="AY102" s="17" t="s">
        <v>119</v>
      </c>
      <c r="BE102" s="191">
        <f>IF(N102="základní",J102,0)</f>
        <v>0</v>
      </c>
      <c r="BF102" s="191">
        <f>IF(N102="snížená",J102,0)</f>
        <v>0</v>
      </c>
      <c r="BG102" s="191">
        <f>IF(N102="zákl. přenesená",J102,0)</f>
        <v>0</v>
      </c>
      <c r="BH102" s="191">
        <f>IF(N102="sníž. přenesená",J102,0)</f>
        <v>0</v>
      </c>
      <c r="BI102" s="191">
        <f>IF(N102="nulová",J102,0)</f>
        <v>0</v>
      </c>
      <c r="BJ102" s="17" t="s">
        <v>126</v>
      </c>
      <c r="BK102" s="191">
        <f>ROUND(I102*H102,2)</f>
        <v>0</v>
      </c>
      <c r="BL102" s="17" t="s">
        <v>126</v>
      </c>
      <c r="BM102" s="17" t="s">
        <v>164</v>
      </c>
    </row>
    <row r="103" spans="2:47" s="1" customFormat="1" ht="30" customHeight="1">
      <c r="B103" s="37"/>
      <c r="D103" s="202" t="s">
        <v>165</v>
      </c>
      <c r="E103" s="1"/>
      <c r="F103" s="214" t="s">
        <v>166</v>
      </c>
      <c r="I103" s="153"/>
      <c r="L103" s="37"/>
      <c r="M103" s="74"/>
      <c r="N103" s="38"/>
      <c r="O103" s="38"/>
      <c r="P103" s="38"/>
      <c r="Q103" s="38"/>
      <c r="R103" s="38"/>
      <c r="S103" s="38"/>
      <c r="T103" s="75"/>
      <c r="AT103" s="17" t="s">
        <v>165</v>
      </c>
      <c r="AU103" s="17" t="s">
        <v>81</v>
      </c>
    </row>
    <row r="104" spans="2:51" s="11" customFormat="1" ht="22.5" customHeight="1">
      <c r="B104" s="192"/>
      <c r="D104" s="202" t="s">
        <v>132</v>
      </c>
      <c r="E104" s="201" t="s">
        <v>20</v>
      </c>
      <c r="F104" s="203" t="s">
        <v>167</v>
      </c>
      <c r="G104" s="11"/>
      <c r="H104" s="204">
        <v>52.097</v>
      </c>
      <c r="I104" s="197"/>
      <c r="L104" s="192"/>
      <c r="M104" s="198"/>
      <c r="N104" s="199"/>
      <c r="O104" s="199"/>
      <c r="P104" s="199"/>
      <c r="Q104" s="199"/>
      <c r="R104" s="199"/>
      <c r="S104" s="199"/>
      <c r="T104" s="200"/>
      <c r="AT104" s="201" t="s">
        <v>132</v>
      </c>
      <c r="AU104" s="201" t="s">
        <v>81</v>
      </c>
      <c r="AV104" s="11" t="s">
        <v>81</v>
      </c>
      <c r="AW104" s="11" t="s">
        <v>39</v>
      </c>
      <c r="AX104" s="11" t="s">
        <v>75</v>
      </c>
      <c r="AY104" s="201" t="s">
        <v>119</v>
      </c>
    </row>
    <row r="105" spans="2:51" s="11" customFormat="1" ht="22.5" customHeight="1">
      <c r="B105" s="192"/>
      <c r="D105" s="202" t="s">
        <v>132</v>
      </c>
      <c r="E105" s="201" t="s">
        <v>20</v>
      </c>
      <c r="F105" s="203" t="s">
        <v>168</v>
      </c>
      <c r="G105" s="11"/>
      <c r="H105" s="204">
        <v>1.8</v>
      </c>
      <c r="I105" s="197"/>
      <c r="L105" s="192"/>
      <c r="M105" s="198"/>
      <c r="N105" s="199"/>
      <c r="O105" s="199"/>
      <c r="P105" s="199"/>
      <c r="Q105" s="199"/>
      <c r="R105" s="199"/>
      <c r="S105" s="199"/>
      <c r="T105" s="200"/>
      <c r="AT105" s="201" t="s">
        <v>132</v>
      </c>
      <c r="AU105" s="201" t="s">
        <v>81</v>
      </c>
      <c r="AV105" s="11" t="s">
        <v>81</v>
      </c>
      <c r="AW105" s="11" t="s">
        <v>39</v>
      </c>
      <c r="AX105" s="11" t="s">
        <v>75</v>
      </c>
      <c r="AY105" s="201" t="s">
        <v>119</v>
      </c>
    </row>
    <row r="106" spans="2:51" s="12" customFormat="1" ht="22.5" customHeight="1">
      <c r="B106" s="205"/>
      <c r="D106" s="193" t="s">
        <v>132</v>
      </c>
      <c r="E106" s="206" t="s">
        <v>20</v>
      </c>
      <c r="F106" s="207" t="s">
        <v>141</v>
      </c>
      <c r="G106" s="12"/>
      <c r="H106" s="208">
        <v>53.897</v>
      </c>
      <c r="I106" s="209"/>
      <c r="L106" s="205"/>
      <c r="M106" s="210"/>
      <c r="N106" s="211"/>
      <c r="O106" s="211"/>
      <c r="P106" s="211"/>
      <c r="Q106" s="211"/>
      <c r="R106" s="211"/>
      <c r="S106" s="211"/>
      <c r="T106" s="212"/>
      <c r="AT106" s="213" t="s">
        <v>132</v>
      </c>
      <c r="AU106" s="213" t="s">
        <v>81</v>
      </c>
      <c r="AV106" s="12" t="s">
        <v>126</v>
      </c>
      <c r="AW106" s="12" t="s">
        <v>39</v>
      </c>
      <c r="AX106" s="12" t="s">
        <v>22</v>
      </c>
      <c r="AY106" s="213" t="s">
        <v>119</v>
      </c>
    </row>
    <row r="107" spans="2:65" s="1" customFormat="1" ht="22.5" customHeight="1">
      <c r="B107" s="179"/>
      <c r="C107" s="180" t="s">
        <v>169</v>
      </c>
      <c r="D107" s="180" t="s">
        <v>121</v>
      </c>
      <c r="E107" s="181" t="s">
        <v>170</v>
      </c>
      <c r="F107" s="182" t="s">
        <v>171</v>
      </c>
      <c r="G107" s="183" t="s">
        <v>163</v>
      </c>
      <c r="H107" s="184">
        <v>374.67</v>
      </c>
      <c r="I107" s="185"/>
      <c r="J107" s="186">
        <f>ROUND(I107*H107,2)</f>
        <v>0</v>
      </c>
      <c r="K107" s="182" t="s">
        <v>125</v>
      </c>
      <c r="L107" s="37"/>
      <c r="M107" s="187" t="s">
        <v>20</v>
      </c>
      <c r="N107" s="188" t="s">
        <v>48</v>
      </c>
      <c r="O107" s="38"/>
      <c r="P107" s="189">
        <f>O107*H107</f>
        <v>0</v>
      </c>
      <c r="Q107" s="189">
        <v>0</v>
      </c>
      <c r="R107" s="189">
        <f>Q107*H107</f>
        <v>0</v>
      </c>
      <c r="S107" s="189">
        <v>0</v>
      </c>
      <c r="T107" s="190">
        <f>S107*H107</f>
        <v>0</v>
      </c>
      <c r="AR107" s="17" t="s">
        <v>126</v>
      </c>
      <c r="AT107" s="17" t="s">
        <v>121</v>
      </c>
      <c r="AU107" s="17" t="s">
        <v>81</v>
      </c>
      <c r="AY107" s="17" t="s">
        <v>119</v>
      </c>
      <c r="BE107" s="191">
        <f>IF(N107="základní",J107,0)</f>
        <v>0</v>
      </c>
      <c r="BF107" s="191">
        <f>IF(N107="snížená",J107,0)</f>
        <v>0</v>
      </c>
      <c r="BG107" s="191">
        <f>IF(N107="zákl. přenesená",J107,0)</f>
        <v>0</v>
      </c>
      <c r="BH107" s="191">
        <f>IF(N107="sníž. přenesená",J107,0)</f>
        <v>0</v>
      </c>
      <c r="BI107" s="191">
        <f>IF(N107="nulová",J107,0)</f>
        <v>0</v>
      </c>
      <c r="BJ107" s="17" t="s">
        <v>126</v>
      </c>
      <c r="BK107" s="191">
        <f>ROUND(I107*H107,2)</f>
        <v>0</v>
      </c>
      <c r="BL107" s="17" t="s">
        <v>126</v>
      </c>
      <c r="BM107" s="17" t="s">
        <v>172</v>
      </c>
    </row>
    <row r="108" spans="2:51" s="11" customFormat="1" ht="22.5" customHeight="1">
      <c r="B108" s="192"/>
      <c r="D108" s="202" t="s">
        <v>132</v>
      </c>
      <c r="E108" s="201" t="s">
        <v>20</v>
      </c>
      <c r="F108" s="203" t="s">
        <v>173</v>
      </c>
      <c r="G108" s="11"/>
      <c r="H108" s="204">
        <v>280.917</v>
      </c>
      <c r="I108" s="197"/>
      <c r="L108" s="192"/>
      <c r="M108" s="198"/>
      <c r="N108" s="199"/>
      <c r="O108" s="199"/>
      <c r="P108" s="199"/>
      <c r="Q108" s="199"/>
      <c r="R108" s="199"/>
      <c r="S108" s="199"/>
      <c r="T108" s="200"/>
      <c r="AT108" s="201" t="s">
        <v>132</v>
      </c>
      <c r="AU108" s="201" t="s">
        <v>81</v>
      </c>
      <c r="AV108" s="11" t="s">
        <v>81</v>
      </c>
      <c r="AW108" s="11" t="s">
        <v>39</v>
      </c>
      <c r="AX108" s="11" t="s">
        <v>75</v>
      </c>
      <c r="AY108" s="201" t="s">
        <v>119</v>
      </c>
    </row>
    <row r="109" spans="2:51" s="11" customFormat="1" ht="22.5" customHeight="1">
      <c r="B109" s="192"/>
      <c r="D109" s="202" t="s">
        <v>132</v>
      </c>
      <c r="E109" s="201" t="s">
        <v>20</v>
      </c>
      <c r="F109" s="203" t="s">
        <v>174</v>
      </c>
      <c r="G109" s="11"/>
      <c r="H109" s="204">
        <v>26.553</v>
      </c>
      <c r="I109" s="197"/>
      <c r="L109" s="192"/>
      <c r="M109" s="198"/>
      <c r="N109" s="199"/>
      <c r="O109" s="199"/>
      <c r="P109" s="199"/>
      <c r="Q109" s="199"/>
      <c r="R109" s="199"/>
      <c r="S109" s="199"/>
      <c r="T109" s="200"/>
      <c r="AT109" s="201" t="s">
        <v>132</v>
      </c>
      <c r="AU109" s="201" t="s">
        <v>81</v>
      </c>
      <c r="AV109" s="11" t="s">
        <v>81</v>
      </c>
      <c r="AW109" s="11" t="s">
        <v>39</v>
      </c>
      <c r="AX109" s="11" t="s">
        <v>75</v>
      </c>
      <c r="AY109" s="201" t="s">
        <v>119</v>
      </c>
    </row>
    <row r="110" spans="2:51" s="11" customFormat="1" ht="22.5" customHeight="1">
      <c r="B110" s="192"/>
      <c r="D110" s="202" t="s">
        <v>132</v>
      </c>
      <c r="E110" s="201" t="s">
        <v>20</v>
      </c>
      <c r="F110" s="203" t="s">
        <v>175</v>
      </c>
      <c r="G110" s="11"/>
      <c r="H110" s="204">
        <v>67.2</v>
      </c>
      <c r="I110" s="197"/>
      <c r="L110" s="192"/>
      <c r="M110" s="198"/>
      <c r="N110" s="199"/>
      <c r="O110" s="199"/>
      <c r="P110" s="199"/>
      <c r="Q110" s="199"/>
      <c r="R110" s="199"/>
      <c r="S110" s="199"/>
      <c r="T110" s="200"/>
      <c r="AT110" s="201" t="s">
        <v>132</v>
      </c>
      <c r="AU110" s="201" t="s">
        <v>81</v>
      </c>
      <c r="AV110" s="11" t="s">
        <v>81</v>
      </c>
      <c r="AW110" s="11" t="s">
        <v>39</v>
      </c>
      <c r="AX110" s="11" t="s">
        <v>75</v>
      </c>
      <c r="AY110" s="201" t="s">
        <v>119</v>
      </c>
    </row>
    <row r="111" spans="2:51" s="12" customFormat="1" ht="22.5" customHeight="1">
      <c r="B111" s="205"/>
      <c r="D111" s="193" t="s">
        <v>132</v>
      </c>
      <c r="E111" s="206" t="s">
        <v>20</v>
      </c>
      <c r="F111" s="207" t="s">
        <v>141</v>
      </c>
      <c r="G111" s="12"/>
      <c r="H111" s="208">
        <v>374.67</v>
      </c>
      <c r="I111" s="209"/>
      <c r="L111" s="205"/>
      <c r="M111" s="210"/>
      <c r="N111" s="211"/>
      <c r="O111" s="211"/>
      <c r="P111" s="211"/>
      <c r="Q111" s="211"/>
      <c r="R111" s="211"/>
      <c r="S111" s="211"/>
      <c r="T111" s="212"/>
      <c r="AT111" s="213" t="s">
        <v>132</v>
      </c>
      <c r="AU111" s="213" t="s">
        <v>81</v>
      </c>
      <c r="AV111" s="12" t="s">
        <v>126</v>
      </c>
      <c r="AW111" s="12" t="s">
        <v>39</v>
      </c>
      <c r="AX111" s="12" t="s">
        <v>22</v>
      </c>
      <c r="AY111" s="213" t="s">
        <v>119</v>
      </c>
    </row>
    <row r="112" spans="2:65" s="1" customFormat="1" ht="22.5" customHeight="1">
      <c r="B112" s="179"/>
      <c r="C112" s="180" t="s">
        <v>27</v>
      </c>
      <c r="D112" s="180" t="s">
        <v>121</v>
      </c>
      <c r="E112" s="181" t="s">
        <v>176</v>
      </c>
      <c r="F112" s="182" t="s">
        <v>177</v>
      </c>
      <c r="G112" s="183" t="s">
        <v>163</v>
      </c>
      <c r="H112" s="184">
        <v>374.67</v>
      </c>
      <c r="I112" s="185"/>
      <c r="J112" s="186">
        <f>ROUND(I112*H112,2)</f>
        <v>0</v>
      </c>
      <c r="K112" s="182" t="s">
        <v>125</v>
      </c>
      <c r="L112" s="37"/>
      <c r="M112" s="187" t="s">
        <v>20</v>
      </c>
      <c r="N112" s="188" t="s">
        <v>48</v>
      </c>
      <c r="O112" s="38"/>
      <c r="P112" s="189">
        <f>O112*H112</f>
        <v>0</v>
      </c>
      <c r="Q112" s="189">
        <v>0</v>
      </c>
      <c r="R112" s="189">
        <f>Q112*H112</f>
        <v>0</v>
      </c>
      <c r="S112" s="189">
        <v>0</v>
      </c>
      <c r="T112" s="190">
        <f>S112*H112</f>
        <v>0</v>
      </c>
      <c r="AR112" s="17" t="s">
        <v>126</v>
      </c>
      <c r="AT112" s="17" t="s">
        <v>121</v>
      </c>
      <c r="AU112" s="17" t="s">
        <v>81</v>
      </c>
      <c r="AY112" s="17" t="s">
        <v>119</v>
      </c>
      <c r="BE112" s="191">
        <f>IF(N112="základní",J112,0)</f>
        <v>0</v>
      </c>
      <c r="BF112" s="191">
        <f>IF(N112="snížená",J112,0)</f>
        <v>0</v>
      </c>
      <c r="BG112" s="191">
        <f>IF(N112="zákl. přenesená",J112,0)</f>
        <v>0</v>
      </c>
      <c r="BH112" s="191">
        <f>IF(N112="sníž. přenesená",J112,0)</f>
        <v>0</v>
      </c>
      <c r="BI112" s="191">
        <f>IF(N112="nulová",J112,0)</f>
        <v>0</v>
      </c>
      <c r="BJ112" s="17" t="s">
        <v>126</v>
      </c>
      <c r="BK112" s="191">
        <f>ROUND(I112*H112,2)</f>
        <v>0</v>
      </c>
      <c r="BL112" s="17" t="s">
        <v>126</v>
      </c>
      <c r="BM112" s="17" t="s">
        <v>178</v>
      </c>
    </row>
    <row r="113" spans="2:65" s="1" customFormat="1" ht="22.5" customHeight="1">
      <c r="B113" s="179"/>
      <c r="C113" s="180" t="s">
        <v>179</v>
      </c>
      <c r="D113" s="180" t="s">
        <v>121</v>
      </c>
      <c r="E113" s="181" t="s">
        <v>180</v>
      </c>
      <c r="F113" s="182" t="s">
        <v>181</v>
      </c>
      <c r="G113" s="183" t="s">
        <v>163</v>
      </c>
      <c r="H113" s="184">
        <v>24.505</v>
      </c>
      <c r="I113" s="185"/>
      <c r="J113" s="186">
        <f>ROUND(I113*H113,2)</f>
        <v>0</v>
      </c>
      <c r="K113" s="182" t="s">
        <v>125</v>
      </c>
      <c r="L113" s="37"/>
      <c r="M113" s="187" t="s">
        <v>20</v>
      </c>
      <c r="N113" s="188" t="s">
        <v>48</v>
      </c>
      <c r="O113" s="38"/>
      <c r="P113" s="189">
        <f>O113*H113</f>
        <v>0</v>
      </c>
      <c r="Q113" s="189">
        <v>0</v>
      </c>
      <c r="R113" s="189">
        <f>Q113*H113</f>
        <v>0</v>
      </c>
      <c r="S113" s="189">
        <v>0</v>
      </c>
      <c r="T113" s="190">
        <f>S113*H113</f>
        <v>0</v>
      </c>
      <c r="AR113" s="17" t="s">
        <v>126</v>
      </c>
      <c r="AT113" s="17" t="s">
        <v>121</v>
      </c>
      <c r="AU113" s="17" t="s">
        <v>81</v>
      </c>
      <c r="AY113" s="17" t="s">
        <v>119</v>
      </c>
      <c r="BE113" s="191">
        <f>IF(N113="základní",J113,0)</f>
        <v>0</v>
      </c>
      <c r="BF113" s="191">
        <f>IF(N113="snížená",J113,0)</f>
        <v>0</v>
      </c>
      <c r="BG113" s="191">
        <f>IF(N113="zákl. přenesená",J113,0)</f>
        <v>0</v>
      </c>
      <c r="BH113" s="191">
        <f>IF(N113="sníž. přenesená",J113,0)</f>
        <v>0</v>
      </c>
      <c r="BI113" s="191">
        <f>IF(N113="nulová",J113,0)</f>
        <v>0</v>
      </c>
      <c r="BJ113" s="17" t="s">
        <v>126</v>
      </c>
      <c r="BK113" s="191">
        <f>ROUND(I113*H113,2)</f>
        <v>0</v>
      </c>
      <c r="BL113" s="17" t="s">
        <v>126</v>
      </c>
      <c r="BM113" s="17" t="s">
        <v>182</v>
      </c>
    </row>
    <row r="114" spans="2:51" s="11" customFormat="1" ht="22.5" customHeight="1">
      <c r="B114" s="192"/>
      <c r="D114" s="193" t="s">
        <v>132</v>
      </c>
      <c r="E114" s="194" t="s">
        <v>20</v>
      </c>
      <c r="F114" s="195" t="s">
        <v>183</v>
      </c>
      <c r="G114" s="11"/>
      <c r="H114" s="196">
        <v>24.505</v>
      </c>
      <c r="I114" s="197"/>
      <c r="L114" s="192"/>
      <c r="M114" s="198"/>
      <c r="N114" s="199"/>
      <c r="O114" s="199"/>
      <c r="P114" s="199"/>
      <c r="Q114" s="199"/>
      <c r="R114" s="199"/>
      <c r="S114" s="199"/>
      <c r="T114" s="200"/>
      <c r="AT114" s="201" t="s">
        <v>132</v>
      </c>
      <c r="AU114" s="201" t="s">
        <v>81</v>
      </c>
      <c r="AV114" s="11" t="s">
        <v>81</v>
      </c>
      <c r="AW114" s="11" t="s">
        <v>39</v>
      </c>
      <c r="AX114" s="11" t="s">
        <v>22</v>
      </c>
      <c r="AY114" s="201" t="s">
        <v>119</v>
      </c>
    </row>
    <row r="115" spans="2:65" s="1" customFormat="1" ht="31.5" customHeight="1">
      <c r="B115" s="179"/>
      <c r="C115" s="180" t="s">
        <v>184</v>
      </c>
      <c r="D115" s="180" t="s">
        <v>121</v>
      </c>
      <c r="E115" s="181" t="s">
        <v>185</v>
      </c>
      <c r="F115" s="182" t="s">
        <v>186</v>
      </c>
      <c r="G115" s="183" t="s">
        <v>163</v>
      </c>
      <c r="H115" s="184">
        <v>2.25</v>
      </c>
      <c r="I115" s="185"/>
      <c r="J115" s="186">
        <f>ROUND(I115*H115,2)</f>
        <v>0</v>
      </c>
      <c r="K115" s="182" t="s">
        <v>125</v>
      </c>
      <c r="L115" s="37"/>
      <c r="M115" s="187" t="s">
        <v>20</v>
      </c>
      <c r="N115" s="188" t="s">
        <v>48</v>
      </c>
      <c r="O115" s="38"/>
      <c r="P115" s="189">
        <f>O115*H115</f>
        <v>0</v>
      </c>
      <c r="Q115" s="189">
        <v>0</v>
      </c>
      <c r="R115" s="189">
        <f>Q115*H115</f>
        <v>0</v>
      </c>
      <c r="S115" s="189">
        <v>0</v>
      </c>
      <c r="T115" s="190">
        <f>S115*H115</f>
        <v>0</v>
      </c>
      <c r="AR115" s="17" t="s">
        <v>126</v>
      </c>
      <c r="AT115" s="17" t="s">
        <v>121</v>
      </c>
      <c r="AU115" s="17" t="s">
        <v>81</v>
      </c>
      <c r="AY115" s="17" t="s">
        <v>119</v>
      </c>
      <c r="BE115" s="191">
        <f>IF(N115="základní",J115,0)</f>
        <v>0</v>
      </c>
      <c r="BF115" s="191">
        <f>IF(N115="snížená",J115,0)</f>
        <v>0</v>
      </c>
      <c r="BG115" s="191">
        <f>IF(N115="zákl. přenesená",J115,0)</f>
        <v>0</v>
      </c>
      <c r="BH115" s="191">
        <f>IF(N115="sníž. přenesená",J115,0)</f>
        <v>0</v>
      </c>
      <c r="BI115" s="191">
        <f>IF(N115="nulová",J115,0)</f>
        <v>0</v>
      </c>
      <c r="BJ115" s="17" t="s">
        <v>126</v>
      </c>
      <c r="BK115" s="191">
        <f>ROUND(I115*H115,2)</f>
        <v>0</v>
      </c>
      <c r="BL115" s="17" t="s">
        <v>126</v>
      </c>
      <c r="BM115" s="17" t="s">
        <v>187</v>
      </c>
    </row>
    <row r="116" spans="2:51" s="11" customFormat="1" ht="22.5" customHeight="1">
      <c r="B116" s="192"/>
      <c r="D116" s="193" t="s">
        <v>132</v>
      </c>
      <c r="E116" s="194" t="s">
        <v>20</v>
      </c>
      <c r="F116" s="195" t="s">
        <v>188</v>
      </c>
      <c r="G116" s="11"/>
      <c r="H116" s="196">
        <v>2.25</v>
      </c>
      <c r="I116" s="197"/>
      <c r="L116" s="192"/>
      <c r="M116" s="198"/>
      <c r="N116" s="199"/>
      <c r="O116" s="199"/>
      <c r="P116" s="199"/>
      <c r="Q116" s="199"/>
      <c r="R116" s="199"/>
      <c r="S116" s="199"/>
      <c r="T116" s="200"/>
      <c r="AT116" s="201" t="s">
        <v>132</v>
      </c>
      <c r="AU116" s="201" t="s">
        <v>81</v>
      </c>
      <c r="AV116" s="11" t="s">
        <v>81</v>
      </c>
      <c r="AW116" s="11" t="s">
        <v>39</v>
      </c>
      <c r="AX116" s="11" t="s">
        <v>22</v>
      </c>
      <c r="AY116" s="201" t="s">
        <v>119</v>
      </c>
    </row>
    <row r="117" spans="2:65" s="1" customFormat="1" ht="31.5" customHeight="1">
      <c r="B117" s="179"/>
      <c r="C117" s="180" t="s">
        <v>189</v>
      </c>
      <c r="D117" s="180" t="s">
        <v>121</v>
      </c>
      <c r="E117" s="181" t="s">
        <v>190</v>
      </c>
      <c r="F117" s="182" t="s">
        <v>191</v>
      </c>
      <c r="G117" s="183" t="s">
        <v>149</v>
      </c>
      <c r="H117" s="184">
        <v>15</v>
      </c>
      <c r="I117" s="185"/>
      <c r="J117" s="186">
        <f>ROUND(I117*H117,2)</f>
        <v>0</v>
      </c>
      <c r="K117" s="182" t="s">
        <v>20</v>
      </c>
      <c r="L117" s="37"/>
      <c r="M117" s="187" t="s">
        <v>20</v>
      </c>
      <c r="N117" s="188" t="s">
        <v>48</v>
      </c>
      <c r="O117" s="38"/>
      <c r="P117" s="189">
        <f>O117*H117</f>
        <v>0</v>
      </c>
      <c r="Q117" s="189">
        <v>0</v>
      </c>
      <c r="R117" s="189">
        <f>Q117*H117</f>
        <v>0</v>
      </c>
      <c r="S117" s="189">
        <v>0</v>
      </c>
      <c r="T117" s="190">
        <f>S117*H117</f>
        <v>0</v>
      </c>
      <c r="AR117" s="17" t="s">
        <v>126</v>
      </c>
      <c r="AT117" s="17" t="s">
        <v>121</v>
      </c>
      <c r="AU117" s="17" t="s">
        <v>81</v>
      </c>
      <c r="AY117" s="17" t="s">
        <v>119</v>
      </c>
      <c r="BE117" s="191">
        <f>IF(N117="základní",J117,0)</f>
        <v>0</v>
      </c>
      <c r="BF117" s="191">
        <f>IF(N117="snížená",J117,0)</f>
        <v>0</v>
      </c>
      <c r="BG117" s="191">
        <f>IF(N117="zákl. přenesená",J117,0)</f>
        <v>0</v>
      </c>
      <c r="BH117" s="191">
        <f>IF(N117="sníž. přenesená",J117,0)</f>
        <v>0</v>
      </c>
      <c r="BI117" s="191">
        <f>IF(N117="nulová",J117,0)</f>
        <v>0</v>
      </c>
      <c r="BJ117" s="17" t="s">
        <v>126</v>
      </c>
      <c r="BK117" s="191">
        <f>ROUND(I117*H117,2)</f>
        <v>0</v>
      </c>
      <c r="BL117" s="17" t="s">
        <v>126</v>
      </c>
      <c r="BM117" s="17" t="s">
        <v>192</v>
      </c>
    </row>
    <row r="118" spans="2:65" s="1" customFormat="1" ht="22.5" customHeight="1">
      <c r="B118" s="179"/>
      <c r="C118" s="215" t="s">
        <v>193</v>
      </c>
      <c r="D118" s="215" t="s">
        <v>194</v>
      </c>
      <c r="E118" s="216" t="s">
        <v>195</v>
      </c>
      <c r="F118" s="217" t="s">
        <v>196</v>
      </c>
      <c r="G118" s="218" t="s">
        <v>149</v>
      </c>
      <c r="H118" s="219">
        <v>15</v>
      </c>
      <c r="I118" s="220"/>
      <c r="J118" s="221">
        <f>ROUND(I118*H118,2)</f>
        <v>0</v>
      </c>
      <c r="K118" s="217" t="s">
        <v>125</v>
      </c>
      <c r="L118" s="222"/>
      <c r="M118" s="223" t="s">
        <v>20</v>
      </c>
      <c r="N118" s="224" t="s">
        <v>48</v>
      </c>
      <c r="O118" s="38"/>
      <c r="P118" s="189">
        <f>O118*H118</f>
        <v>0</v>
      </c>
      <c r="Q118" s="189">
        <v>0.0624</v>
      </c>
      <c r="R118" s="189">
        <f>Q118*H118</f>
        <v>0</v>
      </c>
      <c r="S118" s="189">
        <v>0</v>
      </c>
      <c r="T118" s="190">
        <f>S118*H118</f>
        <v>0</v>
      </c>
      <c r="AR118" s="17" t="s">
        <v>160</v>
      </c>
      <c r="AT118" s="17" t="s">
        <v>194</v>
      </c>
      <c r="AU118" s="17" t="s">
        <v>81</v>
      </c>
      <c r="AY118" s="17" t="s">
        <v>119</v>
      </c>
      <c r="BE118" s="191">
        <f>IF(N118="základní",J118,0)</f>
        <v>0</v>
      </c>
      <c r="BF118" s="191">
        <f>IF(N118="snížená",J118,0)</f>
        <v>0</v>
      </c>
      <c r="BG118" s="191">
        <f>IF(N118="zákl. přenesená",J118,0)</f>
        <v>0</v>
      </c>
      <c r="BH118" s="191">
        <f>IF(N118="sníž. přenesená",J118,0)</f>
        <v>0</v>
      </c>
      <c r="BI118" s="191">
        <f>IF(N118="nulová",J118,0)</f>
        <v>0</v>
      </c>
      <c r="BJ118" s="17" t="s">
        <v>126</v>
      </c>
      <c r="BK118" s="191">
        <f>ROUND(I118*H118,2)</f>
        <v>0</v>
      </c>
      <c r="BL118" s="17" t="s">
        <v>126</v>
      </c>
      <c r="BM118" s="17" t="s">
        <v>197</v>
      </c>
    </row>
    <row r="119" spans="2:65" s="1" customFormat="1" ht="22.5" customHeight="1">
      <c r="B119" s="179"/>
      <c r="C119" s="180" t="s">
        <v>8</v>
      </c>
      <c r="D119" s="180" t="s">
        <v>121</v>
      </c>
      <c r="E119" s="181" t="s">
        <v>198</v>
      </c>
      <c r="F119" s="182" t="s">
        <v>199</v>
      </c>
      <c r="G119" s="183" t="s">
        <v>130</v>
      </c>
      <c r="H119" s="184">
        <v>24</v>
      </c>
      <c r="I119" s="185"/>
      <c r="J119" s="186">
        <f>ROUND(I119*H119,2)</f>
        <v>0</v>
      </c>
      <c r="K119" s="182" t="s">
        <v>125</v>
      </c>
      <c r="L119" s="37"/>
      <c r="M119" s="187" t="s">
        <v>20</v>
      </c>
      <c r="N119" s="188" t="s">
        <v>48</v>
      </c>
      <c r="O119" s="38"/>
      <c r="P119" s="189">
        <f>O119*H119</f>
        <v>0</v>
      </c>
      <c r="Q119" s="189">
        <v>0.00084</v>
      </c>
      <c r="R119" s="189">
        <f>Q119*H119</f>
        <v>0</v>
      </c>
      <c r="S119" s="189">
        <v>0</v>
      </c>
      <c r="T119" s="190">
        <f>S119*H119</f>
        <v>0</v>
      </c>
      <c r="AR119" s="17" t="s">
        <v>126</v>
      </c>
      <c r="AT119" s="17" t="s">
        <v>121</v>
      </c>
      <c r="AU119" s="17" t="s">
        <v>81</v>
      </c>
      <c r="AY119" s="17" t="s">
        <v>119</v>
      </c>
      <c r="BE119" s="191">
        <f>IF(N119="základní",J119,0)</f>
        <v>0</v>
      </c>
      <c r="BF119" s="191">
        <f>IF(N119="snížená",J119,0)</f>
        <v>0</v>
      </c>
      <c r="BG119" s="191">
        <f>IF(N119="zákl. přenesená",J119,0)</f>
        <v>0</v>
      </c>
      <c r="BH119" s="191">
        <f>IF(N119="sníž. přenesená",J119,0)</f>
        <v>0</v>
      </c>
      <c r="BI119" s="191">
        <f>IF(N119="nulová",J119,0)</f>
        <v>0</v>
      </c>
      <c r="BJ119" s="17" t="s">
        <v>126</v>
      </c>
      <c r="BK119" s="191">
        <f>ROUND(I119*H119,2)</f>
        <v>0</v>
      </c>
      <c r="BL119" s="17" t="s">
        <v>126</v>
      </c>
      <c r="BM119" s="17" t="s">
        <v>200</v>
      </c>
    </row>
    <row r="120" spans="2:51" s="11" customFormat="1" ht="22.5" customHeight="1">
      <c r="B120" s="192"/>
      <c r="D120" s="193" t="s">
        <v>132</v>
      </c>
      <c r="E120" s="194" t="s">
        <v>20</v>
      </c>
      <c r="F120" s="195" t="s">
        <v>201</v>
      </c>
      <c r="G120" s="11"/>
      <c r="H120" s="196">
        <v>24</v>
      </c>
      <c r="I120" s="197"/>
      <c r="L120" s="192"/>
      <c r="M120" s="198"/>
      <c r="N120" s="199"/>
      <c r="O120" s="199"/>
      <c r="P120" s="199"/>
      <c r="Q120" s="199"/>
      <c r="R120" s="199"/>
      <c r="S120" s="199"/>
      <c r="T120" s="200"/>
      <c r="AT120" s="201" t="s">
        <v>132</v>
      </c>
      <c r="AU120" s="201" t="s">
        <v>81</v>
      </c>
      <c r="AV120" s="11" t="s">
        <v>81</v>
      </c>
      <c r="AW120" s="11" t="s">
        <v>39</v>
      </c>
      <c r="AX120" s="11" t="s">
        <v>22</v>
      </c>
      <c r="AY120" s="201" t="s">
        <v>119</v>
      </c>
    </row>
    <row r="121" spans="2:65" s="1" customFormat="1" ht="22.5" customHeight="1">
      <c r="B121" s="179"/>
      <c r="C121" s="180" t="s">
        <v>202</v>
      </c>
      <c r="D121" s="180" t="s">
        <v>121</v>
      </c>
      <c r="E121" s="181" t="s">
        <v>203</v>
      </c>
      <c r="F121" s="182" t="s">
        <v>204</v>
      </c>
      <c r="G121" s="183" t="s">
        <v>130</v>
      </c>
      <c r="H121" s="184">
        <v>24</v>
      </c>
      <c r="I121" s="185"/>
      <c r="J121" s="186">
        <f>ROUND(I121*H121,2)</f>
        <v>0</v>
      </c>
      <c r="K121" s="182" t="s">
        <v>125</v>
      </c>
      <c r="L121" s="37"/>
      <c r="M121" s="187" t="s">
        <v>20</v>
      </c>
      <c r="N121" s="188" t="s">
        <v>48</v>
      </c>
      <c r="O121" s="38"/>
      <c r="P121" s="189">
        <f>O121*H121</f>
        <v>0</v>
      </c>
      <c r="Q121" s="189">
        <v>0</v>
      </c>
      <c r="R121" s="189">
        <f>Q121*H121</f>
        <v>0</v>
      </c>
      <c r="S121" s="189">
        <v>0</v>
      </c>
      <c r="T121" s="190">
        <f>S121*H121</f>
        <v>0</v>
      </c>
      <c r="AR121" s="17" t="s">
        <v>126</v>
      </c>
      <c r="AT121" s="17" t="s">
        <v>121</v>
      </c>
      <c r="AU121" s="17" t="s">
        <v>81</v>
      </c>
      <c r="AY121" s="17" t="s">
        <v>119</v>
      </c>
      <c r="BE121" s="191">
        <f>IF(N121="základní",J121,0)</f>
        <v>0</v>
      </c>
      <c r="BF121" s="191">
        <f>IF(N121="snížená",J121,0)</f>
        <v>0</v>
      </c>
      <c r="BG121" s="191">
        <f>IF(N121="zákl. přenesená",J121,0)</f>
        <v>0</v>
      </c>
      <c r="BH121" s="191">
        <f>IF(N121="sníž. přenesená",J121,0)</f>
        <v>0</v>
      </c>
      <c r="BI121" s="191">
        <f>IF(N121="nulová",J121,0)</f>
        <v>0</v>
      </c>
      <c r="BJ121" s="17" t="s">
        <v>126</v>
      </c>
      <c r="BK121" s="191">
        <f>ROUND(I121*H121,2)</f>
        <v>0</v>
      </c>
      <c r="BL121" s="17" t="s">
        <v>126</v>
      </c>
      <c r="BM121" s="17" t="s">
        <v>205</v>
      </c>
    </row>
    <row r="122" spans="2:65" s="1" customFormat="1" ht="22.5" customHeight="1">
      <c r="B122" s="179"/>
      <c r="C122" s="180" t="s">
        <v>206</v>
      </c>
      <c r="D122" s="180" t="s">
        <v>121</v>
      </c>
      <c r="E122" s="181" t="s">
        <v>207</v>
      </c>
      <c r="F122" s="182" t="s">
        <v>208</v>
      </c>
      <c r="G122" s="183" t="s">
        <v>163</v>
      </c>
      <c r="H122" s="184">
        <v>137.771</v>
      </c>
      <c r="I122" s="185"/>
      <c r="J122" s="186">
        <f>ROUND(I122*H122,2)</f>
        <v>0</v>
      </c>
      <c r="K122" s="182" t="s">
        <v>125</v>
      </c>
      <c r="L122" s="37"/>
      <c r="M122" s="187" t="s">
        <v>20</v>
      </c>
      <c r="N122" s="188" t="s">
        <v>48</v>
      </c>
      <c r="O122" s="38"/>
      <c r="P122" s="189">
        <f>O122*H122</f>
        <v>0</v>
      </c>
      <c r="Q122" s="189">
        <v>0</v>
      </c>
      <c r="R122" s="189">
        <f>Q122*H122</f>
        <v>0</v>
      </c>
      <c r="S122" s="189">
        <v>0</v>
      </c>
      <c r="T122" s="190">
        <f>S122*H122</f>
        <v>0</v>
      </c>
      <c r="AR122" s="17" t="s">
        <v>126</v>
      </c>
      <c r="AT122" s="17" t="s">
        <v>121</v>
      </c>
      <c r="AU122" s="17" t="s">
        <v>81</v>
      </c>
      <c r="AY122" s="17" t="s">
        <v>119</v>
      </c>
      <c r="BE122" s="191">
        <f>IF(N122="základní",J122,0)</f>
        <v>0</v>
      </c>
      <c r="BF122" s="191">
        <f>IF(N122="snížená",J122,0)</f>
        <v>0</v>
      </c>
      <c r="BG122" s="191">
        <f>IF(N122="zákl. přenesená",J122,0)</f>
        <v>0</v>
      </c>
      <c r="BH122" s="191">
        <f>IF(N122="sníž. přenesená",J122,0)</f>
        <v>0</v>
      </c>
      <c r="BI122" s="191">
        <f>IF(N122="nulová",J122,0)</f>
        <v>0</v>
      </c>
      <c r="BJ122" s="17" t="s">
        <v>126</v>
      </c>
      <c r="BK122" s="191">
        <f>ROUND(I122*H122,2)</f>
        <v>0</v>
      </c>
      <c r="BL122" s="17" t="s">
        <v>126</v>
      </c>
      <c r="BM122" s="17" t="s">
        <v>209</v>
      </c>
    </row>
    <row r="123" spans="2:47" s="1" customFormat="1" ht="30" customHeight="1">
      <c r="B123" s="37"/>
      <c r="D123" s="202" t="s">
        <v>165</v>
      </c>
      <c r="E123" s="1"/>
      <c r="F123" s="214" t="s">
        <v>210</v>
      </c>
      <c r="I123" s="153"/>
      <c r="L123" s="37"/>
      <c r="M123" s="74"/>
      <c r="N123" s="38"/>
      <c r="O123" s="38"/>
      <c r="P123" s="38"/>
      <c r="Q123" s="38"/>
      <c r="R123" s="38"/>
      <c r="S123" s="38"/>
      <c r="T123" s="75"/>
      <c r="AT123" s="17" t="s">
        <v>165</v>
      </c>
      <c r="AU123" s="17" t="s">
        <v>81</v>
      </c>
    </row>
    <row r="124" spans="2:51" s="11" customFormat="1" ht="22.5" customHeight="1">
      <c r="B124" s="192"/>
      <c r="D124" s="193" t="s">
        <v>132</v>
      </c>
      <c r="E124" s="194" t="s">
        <v>20</v>
      </c>
      <c r="F124" s="195" t="s">
        <v>211</v>
      </c>
      <c r="G124" s="11"/>
      <c r="H124" s="196">
        <v>137.771</v>
      </c>
      <c r="I124" s="197"/>
      <c r="L124" s="192"/>
      <c r="M124" s="198"/>
      <c r="N124" s="199"/>
      <c r="O124" s="199"/>
      <c r="P124" s="199"/>
      <c r="Q124" s="199"/>
      <c r="R124" s="199"/>
      <c r="S124" s="199"/>
      <c r="T124" s="200"/>
      <c r="AT124" s="201" t="s">
        <v>132</v>
      </c>
      <c r="AU124" s="201" t="s">
        <v>81</v>
      </c>
      <c r="AV124" s="11" t="s">
        <v>81</v>
      </c>
      <c r="AW124" s="11" t="s">
        <v>39</v>
      </c>
      <c r="AX124" s="11" t="s">
        <v>22</v>
      </c>
      <c r="AY124" s="201" t="s">
        <v>119</v>
      </c>
    </row>
    <row r="125" spans="2:65" s="1" customFormat="1" ht="22.5" customHeight="1">
      <c r="B125" s="179"/>
      <c r="C125" s="180" t="s">
        <v>212</v>
      </c>
      <c r="D125" s="180" t="s">
        <v>121</v>
      </c>
      <c r="E125" s="181" t="s">
        <v>213</v>
      </c>
      <c r="F125" s="182" t="s">
        <v>214</v>
      </c>
      <c r="G125" s="183" t="s">
        <v>163</v>
      </c>
      <c r="H125" s="184">
        <v>137.771</v>
      </c>
      <c r="I125" s="185"/>
      <c r="J125" s="186">
        <f>ROUND(I125*H125,2)</f>
        <v>0</v>
      </c>
      <c r="K125" s="182" t="s">
        <v>125</v>
      </c>
      <c r="L125" s="37"/>
      <c r="M125" s="187" t="s">
        <v>20</v>
      </c>
      <c r="N125" s="188" t="s">
        <v>48</v>
      </c>
      <c r="O125" s="38"/>
      <c r="P125" s="189">
        <f>O125*H125</f>
        <v>0</v>
      </c>
      <c r="Q125" s="189">
        <v>0</v>
      </c>
      <c r="R125" s="189">
        <f>Q125*H125</f>
        <v>0</v>
      </c>
      <c r="S125" s="189">
        <v>0</v>
      </c>
      <c r="T125" s="190">
        <f>S125*H125</f>
        <v>0</v>
      </c>
      <c r="AR125" s="17" t="s">
        <v>126</v>
      </c>
      <c r="AT125" s="17" t="s">
        <v>121</v>
      </c>
      <c r="AU125" s="17" t="s">
        <v>81</v>
      </c>
      <c r="AY125" s="17" t="s">
        <v>119</v>
      </c>
      <c r="BE125" s="191">
        <f>IF(N125="základní",J125,0)</f>
        <v>0</v>
      </c>
      <c r="BF125" s="191">
        <f>IF(N125="snížená",J125,0)</f>
        <v>0</v>
      </c>
      <c r="BG125" s="191">
        <f>IF(N125="zákl. přenesená",J125,0)</f>
        <v>0</v>
      </c>
      <c r="BH125" s="191">
        <f>IF(N125="sníž. přenesená",J125,0)</f>
        <v>0</v>
      </c>
      <c r="BI125" s="191">
        <f>IF(N125="nulová",J125,0)</f>
        <v>0</v>
      </c>
      <c r="BJ125" s="17" t="s">
        <v>126</v>
      </c>
      <c r="BK125" s="191">
        <f>ROUND(I125*H125,2)</f>
        <v>0</v>
      </c>
      <c r="BL125" s="17" t="s">
        <v>126</v>
      </c>
      <c r="BM125" s="17" t="s">
        <v>215</v>
      </c>
    </row>
    <row r="126" spans="2:65" s="1" customFormat="1" ht="22.5" customHeight="1">
      <c r="B126" s="179"/>
      <c r="C126" s="180" t="s">
        <v>216</v>
      </c>
      <c r="D126" s="180" t="s">
        <v>121</v>
      </c>
      <c r="E126" s="181" t="s">
        <v>217</v>
      </c>
      <c r="F126" s="182" t="s">
        <v>218</v>
      </c>
      <c r="G126" s="183" t="s">
        <v>163</v>
      </c>
      <c r="H126" s="184">
        <v>236.899</v>
      </c>
      <c r="I126" s="185"/>
      <c r="J126" s="186">
        <f>ROUND(I126*H126,2)</f>
        <v>0</v>
      </c>
      <c r="K126" s="182" t="s">
        <v>125</v>
      </c>
      <c r="L126" s="37"/>
      <c r="M126" s="187" t="s">
        <v>20</v>
      </c>
      <c r="N126" s="188" t="s">
        <v>48</v>
      </c>
      <c r="O126" s="38"/>
      <c r="P126" s="189">
        <f>O126*H126</f>
        <v>0</v>
      </c>
      <c r="Q126" s="189">
        <v>0</v>
      </c>
      <c r="R126" s="189">
        <f>Q126*H126</f>
        <v>0</v>
      </c>
      <c r="S126" s="189">
        <v>0</v>
      </c>
      <c r="T126" s="190">
        <f>S126*H126</f>
        <v>0</v>
      </c>
      <c r="AR126" s="17" t="s">
        <v>126</v>
      </c>
      <c r="AT126" s="17" t="s">
        <v>121</v>
      </c>
      <c r="AU126" s="17" t="s">
        <v>81</v>
      </c>
      <c r="AY126" s="17" t="s">
        <v>119</v>
      </c>
      <c r="BE126" s="191">
        <f>IF(N126="základní",J126,0)</f>
        <v>0</v>
      </c>
      <c r="BF126" s="191">
        <f>IF(N126="snížená",J126,0)</f>
        <v>0</v>
      </c>
      <c r="BG126" s="191">
        <f>IF(N126="zákl. přenesená",J126,0)</f>
        <v>0</v>
      </c>
      <c r="BH126" s="191">
        <f>IF(N126="sníž. přenesená",J126,0)</f>
        <v>0</v>
      </c>
      <c r="BI126" s="191">
        <f>IF(N126="nulová",J126,0)</f>
        <v>0</v>
      </c>
      <c r="BJ126" s="17" t="s">
        <v>126</v>
      </c>
      <c r="BK126" s="191">
        <f>ROUND(I126*H126,2)</f>
        <v>0</v>
      </c>
      <c r="BL126" s="17" t="s">
        <v>126</v>
      </c>
      <c r="BM126" s="17" t="s">
        <v>219</v>
      </c>
    </row>
    <row r="127" spans="2:51" s="11" customFormat="1" ht="22.5" customHeight="1">
      <c r="B127" s="192"/>
      <c r="D127" s="202" t="s">
        <v>132</v>
      </c>
      <c r="E127" s="201" t="s">
        <v>20</v>
      </c>
      <c r="F127" s="203" t="s">
        <v>220</v>
      </c>
      <c r="G127" s="11"/>
      <c r="H127" s="204">
        <v>160.524</v>
      </c>
      <c r="I127" s="197"/>
      <c r="L127" s="192"/>
      <c r="M127" s="198"/>
      <c r="N127" s="199"/>
      <c r="O127" s="199"/>
      <c r="P127" s="199"/>
      <c r="Q127" s="199"/>
      <c r="R127" s="199"/>
      <c r="S127" s="199"/>
      <c r="T127" s="200"/>
      <c r="AT127" s="201" t="s">
        <v>132</v>
      </c>
      <c r="AU127" s="201" t="s">
        <v>81</v>
      </c>
      <c r="AV127" s="11" t="s">
        <v>81</v>
      </c>
      <c r="AW127" s="11" t="s">
        <v>39</v>
      </c>
      <c r="AX127" s="11" t="s">
        <v>75</v>
      </c>
      <c r="AY127" s="201" t="s">
        <v>119</v>
      </c>
    </row>
    <row r="128" spans="2:51" s="11" customFormat="1" ht="22.5" customHeight="1">
      <c r="B128" s="192"/>
      <c r="D128" s="202" t="s">
        <v>132</v>
      </c>
      <c r="E128" s="201" t="s">
        <v>20</v>
      </c>
      <c r="F128" s="203" t="s">
        <v>221</v>
      </c>
      <c r="G128" s="11"/>
      <c r="H128" s="204">
        <v>13.975</v>
      </c>
      <c r="I128" s="197"/>
      <c r="L128" s="192"/>
      <c r="M128" s="198"/>
      <c r="N128" s="199"/>
      <c r="O128" s="199"/>
      <c r="P128" s="199"/>
      <c r="Q128" s="199"/>
      <c r="R128" s="199"/>
      <c r="S128" s="199"/>
      <c r="T128" s="200"/>
      <c r="AT128" s="201" t="s">
        <v>132</v>
      </c>
      <c r="AU128" s="201" t="s">
        <v>81</v>
      </c>
      <c r="AV128" s="11" t="s">
        <v>81</v>
      </c>
      <c r="AW128" s="11" t="s">
        <v>39</v>
      </c>
      <c r="AX128" s="11" t="s">
        <v>75</v>
      </c>
      <c r="AY128" s="201" t="s">
        <v>119</v>
      </c>
    </row>
    <row r="129" spans="2:51" s="11" customFormat="1" ht="22.5" customHeight="1">
      <c r="B129" s="192"/>
      <c r="D129" s="202" t="s">
        <v>132</v>
      </c>
      <c r="E129" s="201" t="s">
        <v>20</v>
      </c>
      <c r="F129" s="203" t="s">
        <v>222</v>
      </c>
      <c r="G129" s="11"/>
      <c r="H129" s="204">
        <v>62.4</v>
      </c>
      <c r="I129" s="197"/>
      <c r="L129" s="192"/>
      <c r="M129" s="198"/>
      <c r="N129" s="199"/>
      <c r="O129" s="199"/>
      <c r="P129" s="199"/>
      <c r="Q129" s="199"/>
      <c r="R129" s="199"/>
      <c r="S129" s="199"/>
      <c r="T129" s="200"/>
      <c r="AT129" s="201" t="s">
        <v>132</v>
      </c>
      <c r="AU129" s="201" t="s">
        <v>81</v>
      </c>
      <c r="AV129" s="11" t="s">
        <v>81</v>
      </c>
      <c r="AW129" s="11" t="s">
        <v>39</v>
      </c>
      <c r="AX129" s="11" t="s">
        <v>75</v>
      </c>
      <c r="AY129" s="201" t="s">
        <v>119</v>
      </c>
    </row>
    <row r="130" spans="2:51" s="12" customFormat="1" ht="22.5" customHeight="1">
      <c r="B130" s="205"/>
      <c r="D130" s="193" t="s">
        <v>132</v>
      </c>
      <c r="E130" s="206" t="s">
        <v>20</v>
      </c>
      <c r="F130" s="207" t="s">
        <v>141</v>
      </c>
      <c r="G130" s="12"/>
      <c r="H130" s="208">
        <v>236.899</v>
      </c>
      <c r="I130" s="209"/>
      <c r="L130" s="205"/>
      <c r="M130" s="210"/>
      <c r="N130" s="211"/>
      <c r="O130" s="211"/>
      <c r="P130" s="211"/>
      <c r="Q130" s="211"/>
      <c r="R130" s="211"/>
      <c r="S130" s="211"/>
      <c r="T130" s="212"/>
      <c r="AT130" s="213" t="s">
        <v>132</v>
      </c>
      <c r="AU130" s="213" t="s">
        <v>81</v>
      </c>
      <c r="AV130" s="12" t="s">
        <v>126</v>
      </c>
      <c r="AW130" s="12" t="s">
        <v>39</v>
      </c>
      <c r="AX130" s="12" t="s">
        <v>22</v>
      </c>
      <c r="AY130" s="213" t="s">
        <v>119</v>
      </c>
    </row>
    <row r="131" spans="2:65" s="1" customFormat="1" ht="22.5" customHeight="1">
      <c r="B131" s="179"/>
      <c r="C131" s="180" t="s">
        <v>223</v>
      </c>
      <c r="D131" s="180" t="s">
        <v>121</v>
      </c>
      <c r="E131" s="181" t="s">
        <v>224</v>
      </c>
      <c r="F131" s="182" t="s">
        <v>225</v>
      </c>
      <c r="G131" s="183" t="s">
        <v>163</v>
      </c>
      <c r="H131" s="184">
        <v>63.612</v>
      </c>
      <c r="I131" s="185"/>
      <c r="J131" s="186">
        <f>ROUND(I131*H131,2)</f>
        <v>0</v>
      </c>
      <c r="K131" s="182" t="s">
        <v>125</v>
      </c>
      <c r="L131" s="37"/>
      <c r="M131" s="187" t="s">
        <v>20</v>
      </c>
      <c r="N131" s="188" t="s">
        <v>48</v>
      </c>
      <c r="O131" s="38"/>
      <c r="P131" s="189">
        <f>O131*H131</f>
        <v>0</v>
      </c>
      <c r="Q131" s="189">
        <v>0</v>
      </c>
      <c r="R131" s="189">
        <f>Q131*H131</f>
        <v>0</v>
      </c>
      <c r="S131" s="189">
        <v>0</v>
      </c>
      <c r="T131" s="190">
        <f>S131*H131</f>
        <v>0</v>
      </c>
      <c r="AR131" s="17" t="s">
        <v>126</v>
      </c>
      <c r="AT131" s="17" t="s">
        <v>121</v>
      </c>
      <c r="AU131" s="17" t="s">
        <v>81</v>
      </c>
      <c r="AY131" s="17" t="s">
        <v>119</v>
      </c>
      <c r="BE131" s="191">
        <f>IF(N131="základní",J131,0)</f>
        <v>0</v>
      </c>
      <c r="BF131" s="191">
        <f>IF(N131="snížená",J131,0)</f>
        <v>0</v>
      </c>
      <c r="BG131" s="191">
        <f>IF(N131="zákl. přenesená",J131,0)</f>
        <v>0</v>
      </c>
      <c r="BH131" s="191">
        <f>IF(N131="sníž. přenesená",J131,0)</f>
        <v>0</v>
      </c>
      <c r="BI131" s="191">
        <f>IF(N131="nulová",J131,0)</f>
        <v>0</v>
      </c>
      <c r="BJ131" s="17" t="s">
        <v>126</v>
      </c>
      <c r="BK131" s="191">
        <f>ROUND(I131*H131,2)</f>
        <v>0</v>
      </c>
      <c r="BL131" s="17" t="s">
        <v>126</v>
      </c>
      <c r="BM131" s="17" t="s">
        <v>226</v>
      </c>
    </row>
    <row r="132" spans="2:51" s="11" customFormat="1" ht="22.5" customHeight="1">
      <c r="B132" s="192"/>
      <c r="D132" s="202" t="s">
        <v>132</v>
      </c>
      <c r="E132" s="201" t="s">
        <v>20</v>
      </c>
      <c r="F132" s="203" t="s">
        <v>227</v>
      </c>
      <c r="G132" s="11"/>
      <c r="H132" s="204">
        <v>86.84</v>
      </c>
      <c r="I132" s="197"/>
      <c r="L132" s="192"/>
      <c r="M132" s="198"/>
      <c r="N132" s="199"/>
      <c r="O132" s="199"/>
      <c r="P132" s="199"/>
      <c r="Q132" s="199"/>
      <c r="R132" s="199"/>
      <c r="S132" s="199"/>
      <c r="T132" s="200"/>
      <c r="AT132" s="201" t="s">
        <v>132</v>
      </c>
      <c r="AU132" s="201" t="s">
        <v>81</v>
      </c>
      <c r="AV132" s="11" t="s">
        <v>81</v>
      </c>
      <c r="AW132" s="11" t="s">
        <v>39</v>
      </c>
      <c r="AX132" s="11" t="s">
        <v>75</v>
      </c>
      <c r="AY132" s="201" t="s">
        <v>119</v>
      </c>
    </row>
    <row r="133" spans="2:51" s="11" customFormat="1" ht="22.5" customHeight="1">
      <c r="B133" s="192"/>
      <c r="D133" s="202" t="s">
        <v>132</v>
      </c>
      <c r="E133" s="201" t="s">
        <v>20</v>
      </c>
      <c r="F133" s="203" t="s">
        <v>228</v>
      </c>
      <c r="G133" s="11"/>
      <c r="H133" s="204">
        <v>-23.228</v>
      </c>
      <c r="I133" s="197"/>
      <c r="L133" s="192"/>
      <c r="M133" s="198"/>
      <c r="N133" s="199"/>
      <c r="O133" s="199"/>
      <c r="P133" s="199"/>
      <c r="Q133" s="199"/>
      <c r="R133" s="199"/>
      <c r="S133" s="199"/>
      <c r="T133" s="200"/>
      <c r="AT133" s="201" t="s">
        <v>132</v>
      </c>
      <c r="AU133" s="201" t="s">
        <v>81</v>
      </c>
      <c r="AV133" s="11" t="s">
        <v>81</v>
      </c>
      <c r="AW133" s="11" t="s">
        <v>39</v>
      </c>
      <c r="AX133" s="11" t="s">
        <v>75</v>
      </c>
      <c r="AY133" s="201" t="s">
        <v>119</v>
      </c>
    </row>
    <row r="134" spans="2:51" s="12" customFormat="1" ht="22.5" customHeight="1">
      <c r="B134" s="205"/>
      <c r="D134" s="193" t="s">
        <v>132</v>
      </c>
      <c r="E134" s="206" t="s">
        <v>20</v>
      </c>
      <c r="F134" s="207" t="s">
        <v>141</v>
      </c>
      <c r="G134" s="12"/>
      <c r="H134" s="208">
        <v>63.612</v>
      </c>
      <c r="I134" s="209"/>
      <c r="L134" s="205"/>
      <c r="M134" s="210"/>
      <c r="N134" s="211"/>
      <c r="O134" s="211"/>
      <c r="P134" s="211"/>
      <c r="Q134" s="211"/>
      <c r="R134" s="211"/>
      <c r="S134" s="211"/>
      <c r="T134" s="212"/>
      <c r="AT134" s="213" t="s">
        <v>132</v>
      </c>
      <c r="AU134" s="213" t="s">
        <v>81</v>
      </c>
      <c r="AV134" s="12" t="s">
        <v>126</v>
      </c>
      <c r="AW134" s="12" t="s">
        <v>39</v>
      </c>
      <c r="AX134" s="12" t="s">
        <v>22</v>
      </c>
      <c r="AY134" s="213" t="s">
        <v>119</v>
      </c>
    </row>
    <row r="135" spans="2:65" s="1" customFormat="1" ht="22.5" customHeight="1">
      <c r="B135" s="179"/>
      <c r="C135" s="215" t="s">
        <v>7</v>
      </c>
      <c r="D135" s="215" t="s">
        <v>194</v>
      </c>
      <c r="E135" s="216" t="s">
        <v>229</v>
      </c>
      <c r="F135" s="217" t="s">
        <v>230</v>
      </c>
      <c r="G135" s="218" t="s">
        <v>231</v>
      </c>
      <c r="H135" s="219">
        <v>127.224</v>
      </c>
      <c r="I135" s="220"/>
      <c r="J135" s="221">
        <f>ROUND(I135*H135,2)</f>
        <v>0</v>
      </c>
      <c r="K135" s="217" t="s">
        <v>125</v>
      </c>
      <c r="L135" s="222"/>
      <c r="M135" s="223" t="s">
        <v>20</v>
      </c>
      <c r="N135" s="224" t="s">
        <v>48</v>
      </c>
      <c r="O135" s="38"/>
      <c r="P135" s="189">
        <f>O135*H135</f>
        <v>0</v>
      </c>
      <c r="Q135" s="189">
        <v>0</v>
      </c>
      <c r="R135" s="189">
        <f>Q135*H135</f>
        <v>0</v>
      </c>
      <c r="S135" s="189">
        <v>0</v>
      </c>
      <c r="T135" s="190">
        <f>S135*H135</f>
        <v>0</v>
      </c>
      <c r="AR135" s="17" t="s">
        <v>160</v>
      </c>
      <c r="AT135" s="17" t="s">
        <v>194</v>
      </c>
      <c r="AU135" s="17" t="s">
        <v>81</v>
      </c>
      <c r="AY135" s="17" t="s">
        <v>119</v>
      </c>
      <c r="BE135" s="191">
        <f>IF(N135="základní",J135,0)</f>
        <v>0</v>
      </c>
      <c r="BF135" s="191">
        <f>IF(N135="snížená",J135,0)</f>
        <v>0</v>
      </c>
      <c r="BG135" s="191">
        <f>IF(N135="zákl. přenesená",J135,0)</f>
        <v>0</v>
      </c>
      <c r="BH135" s="191">
        <f>IF(N135="sníž. přenesená",J135,0)</f>
        <v>0</v>
      </c>
      <c r="BI135" s="191">
        <f>IF(N135="nulová",J135,0)</f>
        <v>0</v>
      </c>
      <c r="BJ135" s="17" t="s">
        <v>126</v>
      </c>
      <c r="BK135" s="191">
        <f>ROUND(I135*H135,2)</f>
        <v>0</v>
      </c>
      <c r="BL135" s="17" t="s">
        <v>126</v>
      </c>
      <c r="BM135" s="17" t="s">
        <v>232</v>
      </c>
    </row>
    <row r="136" spans="2:51" s="11" customFormat="1" ht="22.5" customHeight="1">
      <c r="B136" s="192"/>
      <c r="D136" s="193" t="s">
        <v>132</v>
      </c>
      <c r="E136" s="11"/>
      <c r="F136" s="195" t="s">
        <v>233</v>
      </c>
      <c r="G136" s="11"/>
      <c r="H136" s="196">
        <v>127.224</v>
      </c>
      <c r="I136" s="197"/>
      <c r="L136" s="192"/>
      <c r="M136" s="198"/>
      <c r="N136" s="199"/>
      <c r="O136" s="199"/>
      <c r="P136" s="199"/>
      <c r="Q136" s="199"/>
      <c r="R136" s="199"/>
      <c r="S136" s="199"/>
      <c r="T136" s="200"/>
      <c r="AT136" s="201" t="s">
        <v>132</v>
      </c>
      <c r="AU136" s="201" t="s">
        <v>81</v>
      </c>
      <c r="AV136" s="11" t="s">
        <v>81</v>
      </c>
      <c r="AW136" s="11" t="s">
        <v>4</v>
      </c>
      <c r="AX136" s="11" t="s">
        <v>22</v>
      </c>
      <c r="AY136" s="201" t="s">
        <v>119</v>
      </c>
    </row>
    <row r="137" spans="2:65" s="1" customFormat="1" ht="22.5" customHeight="1">
      <c r="B137" s="179"/>
      <c r="C137" s="180" t="s">
        <v>234</v>
      </c>
      <c r="D137" s="180" t="s">
        <v>121</v>
      </c>
      <c r="E137" s="181" t="s">
        <v>235</v>
      </c>
      <c r="F137" s="182" t="s">
        <v>236</v>
      </c>
      <c r="G137" s="183" t="s">
        <v>130</v>
      </c>
      <c r="H137" s="184">
        <v>359.31</v>
      </c>
      <c r="I137" s="185"/>
      <c r="J137" s="186">
        <f>ROUND(I137*H137,2)</f>
        <v>0</v>
      </c>
      <c r="K137" s="182" t="s">
        <v>125</v>
      </c>
      <c r="L137" s="37"/>
      <c r="M137" s="187" t="s">
        <v>20</v>
      </c>
      <c r="N137" s="188" t="s">
        <v>48</v>
      </c>
      <c r="O137" s="38"/>
      <c r="P137" s="189">
        <f>O137*H137</f>
        <v>0</v>
      </c>
      <c r="Q137" s="189">
        <v>0</v>
      </c>
      <c r="R137" s="189">
        <f>Q137*H137</f>
        <v>0</v>
      </c>
      <c r="S137" s="189">
        <v>0</v>
      </c>
      <c r="T137" s="190">
        <f>S137*H137</f>
        <v>0</v>
      </c>
      <c r="AR137" s="17" t="s">
        <v>126</v>
      </c>
      <c r="AT137" s="17" t="s">
        <v>121</v>
      </c>
      <c r="AU137" s="17" t="s">
        <v>81</v>
      </c>
      <c r="AY137" s="17" t="s">
        <v>119</v>
      </c>
      <c r="BE137" s="191">
        <f>IF(N137="základní",J137,0)</f>
        <v>0</v>
      </c>
      <c r="BF137" s="191">
        <f>IF(N137="snížená",J137,0)</f>
        <v>0</v>
      </c>
      <c r="BG137" s="191">
        <f>IF(N137="zákl. přenesená",J137,0)</f>
        <v>0</v>
      </c>
      <c r="BH137" s="191">
        <f>IF(N137="sníž. přenesená",J137,0)</f>
        <v>0</v>
      </c>
      <c r="BI137" s="191">
        <f>IF(N137="nulová",J137,0)</f>
        <v>0</v>
      </c>
      <c r="BJ137" s="17" t="s">
        <v>126</v>
      </c>
      <c r="BK137" s="191">
        <f>ROUND(I137*H137,2)</f>
        <v>0</v>
      </c>
      <c r="BL137" s="17" t="s">
        <v>126</v>
      </c>
      <c r="BM137" s="17" t="s">
        <v>237</v>
      </c>
    </row>
    <row r="138" spans="2:51" s="11" customFormat="1" ht="22.5" customHeight="1">
      <c r="B138" s="192"/>
      <c r="D138" s="193" t="s">
        <v>132</v>
      </c>
      <c r="E138" s="194" t="s">
        <v>20</v>
      </c>
      <c r="F138" s="195" t="s">
        <v>238</v>
      </c>
      <c r="G138" s="11"/>
      <c r="H138" s="196">
        <v>359.31</v>
      </c>
      <c r="I138" s="197"/>
      <c r="L138" s="192"/>
      <c r="M138" s="198"/>
      <c r="N138" s="199"/>
      <c r="O138" s="199"/>
      <c r="P138" s="199"/>
      <c r="Q138" s="199"/>
      <c r="R138" s="199"/>
      <c r="S138" s="199"/>
      <c r="T138" s="200"/>
      <c r="AT138" s="201" t="s">
        <v>132</v>
      </c>
      <c r="AU138" s="201" t="s">
        <v>81</v>
      </c>
      <c r="AV138" s="11" t="s">
        <v>81</v>
      </c>
      <c r="AW138" s="11" t="s">
        <v>39</v>
      </c>
      <c r="AX138" s="11" t="s">
        <v>22</v>
      </c>
      <c r="AY138" s="201" t="s">
        <v>119</v>
      </c>
    </row>
    <row r="139" spans="2:65" s="1" customFormat="1" ht="22.5" customHeight="1">
      <c r="B139" s="179"/>
      <c r="C139" s="180" t="s">
        <v>239</v>
      </c>
      <c r="D139" s="180" t="s">
        <v>121</v>
      </c>
      <c r="E139" s="181" t="s">
        <v>240</v>
      </c>
      <c r="F139" s="182" t="s">
        <v>241</v>
      </c>
      <c r="G139" s="183" t="s">
        <v>130</v>
      </c>
      <c r="H139" s="184">
        <v>359.31</v>
      </c>
      <c r="I139" s="185"/>
      <c r="J139" s="186">
        <f>ROUND(I139*H139,2)</f>
        <v>0</v>
      </c>
      <c r="K139" s="182" t="s">
        <v>125</v>
      </c>
      <c r="L139" s="37"/>
      <c r="M139" s="187" t="s">
        <v>20</v>
      </c>
      <c r="N139" s="188" t="s">
        <v>48</v>
      </c>
      <c r="O139" s="38"/>
      <c r="P139" s="189">
        <f>O139*H139</f>
        <v>0</v>
      </c>
      <c r="Q139" s="189">
        <v>0</v>
      </c>
      <c r="R139" s="189">
        <f>Q139*H139</f>
        <v>0</v>
      </c>
      <c r="S139" s="189">
        <v>0</v>
      </c>
      <c r="T139" s="190">
        <f>S139*H139</f>
        <v>0</v>
      </c>
      <c r="AR139" s="17" t="s">
        <v>126</v>
      </c>
      <c r="AT139" s="17" t="s">
        <v>121</v>
      </c>
      <c r="AU139" s="17" t="s">
        <v>81</v>
      </c>
      <c r="AY139" s="17" t="s">
        <v>119</v>
      </c>
      <c r="BE139" s="191">
        <f>IF(N139="základní",J139,0)</f>
        <v>0</v>
      </c>
      <c r="BF139" s="191">
        <f>IF(N139="snížená",J139,0)</f>
        <v>0</v>
      </c>
      <c r="BG139" s="191">
        <f>IF(N139="zákl. přenesená",J139,0)</f>
        <v>0</v>
      </c>
      <c r="BH139" s="191">
        <f>IF(N139="sníž. přenesená",J139,0)</f>
        <v>0</v>
      </c>
      <c r="BI139" s="191">
        <f>IF(N139="nulová",J139,0)</f>
        <v>0</v>
      </c>
      <c r="BJ139" s="17" t="s">
        <v>126</v>
      </c>
      <c r="BK139" s="191">
        <f>ROUND(I139*H139,2)</f>
        <v>0</v>
      </c>
      <c r="BL139" s="17" t="s">
        <v>126</v>
      </c>
      <c r="BM139" s="17" t="s">
        <v>242</v>
      </c>
    </row>
    <row r="140" spans="2:65" s="1" customFormat="1" ht="22.5" customHeight="1">
      <c r="B140" s="179"/>
      <c r="C140" s="215" t="s">
        <v>243</v>
      </c>
      <c r="D140" s="215" t="s">
        <v>194</v>
      </c>
      <c r="E140" s="216" t="s">
        <v>244</v>
      </c>
      <c r="F140" s="217" t="s">
        <v>245</v>
      </c>
      <c r="G140" s="218" t="s">
        <v>246</v>
      </c>
      <c r="H140" s="219">
        <v>8.983</v>
      </c>
      <c r="I140" s="220"/>
      <c r="J140" s="221">
        <f>ROUND(I140*H140,2)</f>
        <v>0</v>
      </c>
      <c r="K140" s="217" t="s">
        <v>125</v>
      </c>
      <c r="L140" s="222"/>
      <c r="M140" s="223" t="s">
        <v>20</v>
      </c>
      <c r="N140" s="224" t="s">
        <v>48</v>
      </c>
      <c r="O140" s="38"/>
      <c r="P140" s="189">
        <f>O140*H140</f>
        <v>0</v>
      </c>
      <c r="Q140" s="189">
        <v>0</v>
      </c>
      <c r="R140" s="189">
        <f>Q140*H140</f>
        <v>0</v>
      </c>
      <c r="S140" s="189">
        <v>0</v>
      </c>
      <c r="T140" s="190">
        <f>S140*H140</f>
        <v>0</v>
      </c>
      <c r="AR140" s="17" t="s">
        <v>160</v>
      </c>
      <c r="AT140" s="17" t="s">
        <v>194</v>
      </c>
      <c r="AU140" s="17" t="s">
        <v>81</v>
      </c>
      <c r="AY140" s="17" t="s">
        <v>119</v>
      </c>
      <c r="BE140" s="191">
        <f>IF(N140="základní",J140,0)</f>
        <v>0</v>
      </c>
      <c r="BF140" s="191">
        <f>IF(N140="snížená",J140,0)</f>
        <v>0</v>
      </c>
      <c r="BG140" s="191">
        <f>IF(N140="zákl. přenesená",J140,0)</f>
        <v>0</v>
      </c>
      <c r="BH140" s="191">
        <f>IF(N140="sníž. přenesená",J140,0)</f>
        <v>0</v>
      </c>
      <c r="BI140" s="191">
        <f>IF(N140="nulová",J140,0)</f>
        <v>0</v>
      </c>
      <c r="BJ140" s="17" t="s">
        <v>126</v>
      </c>
      <c r="BK140" s="191">
        <f>ROUND(I140*H140,2)</f>
        <v>0</v>
      </c>
      <c r="BL140" s="17" t="s">
        <v>126</v>
      </c>
      <c r="BM140" s="17" t="s">
        <v>247</v>
      </c>
    </row>
    <row r="141" spans="2:63" s="10" customFormat="1" ht="29.25" customHeight="1">
      <c r="B141" s="165"/>
      <c r="D141" s="176" t="s">
        <v>74</v>
      </c>
      <c r="E141" s="177" t="s">
        <v>81</v>
      </c>
      <c r="F141" s="177" t="s">
        <v>248</v>
      </c>
      <c r="I141" s="168"/>
      <c r="J141" s="178">
        <f>BK141</f>
        <v>0</v>
      </c>
      <c r="L141" s="165"/>
      <c r="M141" s="170"/>
      <c r="N141" s="171"/>
      <c r="O141" s="171"/>
      <c r="P141" s="172">
        <f>SUM(P142:P143)</f>
        <v>0</v>
      </c>
      <c r="Q141" s="171"/>
      <c r="R141" s="172">
        <f>SUM(R142:R143)</f>
        <v>0</v>
      </c>
      <c r="S141" s="171"/>
      <c r="T141" s="173">
        <f>SUM(T142:T143)</f>
        <v>0</v>
      </c>
      <c r="AR141" s="166" t="s">
        <v>22</v>
      </c>
      <c r="AT141" s="174" t="s">
        <v>74</v>
      </c>
      <c r="AU141" s="174" t="s">
        <v>22</v>
      </c>
      <c r="AY141" s="166" t="s">
        <v>119</v>
      </c>
      <c r="BK141" s="175">
        <f>SUM(BK142:BK143)</f>
        <v>0</v>
      </c>
    </row>
    <row r="142" spans="2:65" s="1" customFormat="1" ht="31.5" customHeight="1">
      <c r="B142" s="179"/>
      <c r="C142" s="180" t="s">
        <v>249</v>
      </c>
      <c r="D142" s="180" t="s">
        <v>121</v>
      </c>
      <c r="E142" s="181" t="s">
        <v>250</v>
      </c>
      <c r="F142" s="182" t="s">
        <v>251</v>
      </c>
      <c r="G142" s="183" t="s">
        <v>163</v>
      </c>
      <c r="H142" s="184">
        <v>12</v>
      </c>
      <c r="I142" s="185"/>
      <c r="J142" s="186">
        <f>ROUND(I142*H142,2)</f>
        <v>0</v>
      </c>
      <c r="K142" s="182" t="s">
        <v>125</v>
      </c>
      <c r="L142" s="37"/>
      <c r="M142" s="187" t="s">
        <v>20</v>
      </c>
      <c r="N142" s="188" t="s">
        <v>48</v>
      </c>
      <c r="O142" s="38"/>
      <c r="P142" s="189">
        <f>O142*H142</f>
        <v>0</v>
      </c>
      <c r="Q142" s="189">
        <v>2.662</v>
      </c>
      <c r="R142" s="189">
        <f>Q142*H142</f>
        <v>0</v>
      </c>
      <c r="S142" s="189">
        <v>0</v>
      </c>
      <c r="T142" s="190">
        <f>S142*H142</f>
        <v>0</v>
      </c>
      <c r="AR142" s="17" t="s">
        <v>126</v>
      </c>
      <c r="AT142" s="17" t="s">
        <v>121</v>
      </c>
      <c r="AU142" s="17" t="s">
        <v>81</v>
      </c>
      <c r="AY142" s="17" t="s">
        <v>119</v>
      </c>
      <c r="BE142" s="191">
        <f>IF(N142="základní",J142,0)</f>
        <v>0</v>
      </c>
      <c r="BF142" s="191">
        <f>IF(N142="snížená",J142,0)</f>
        <v>0</v>
      </c>
      <c r="BG142" s="191">
        <f>IF(N142="zákl. přenesená",J142,0)</f>
        <v>0</v>
      </c>
      <c r="BH142" s="191">
        <f>IF(N142="sníž. přenesená",J142,0)</f>
        <v>0</v>
      </c>
      <c r="BI142" s="191">
        <f>IF(N142="nulová",J142,0)</f>
        <v>0</v>
      </c>
      <c r="BJ142" s="17" t="s">
        <v>126</v>
      </c>
      <c r="BK142" s="191">
        <f>ROUND(I142*H142,2)</f>
        <v>0</v>
      </c>
      <c r="BL142" s="17" t="s">
        <v>126</v>
      </c>
      <c r="BM142" s="17" t="s">
        <v>252</v>
      </c>
    </row>
    <row r="143" spans="2:65" s="1" customFormat="1" ht="22.5" customHeight="1">
      <c r="B143" s="179"/>
      <c r="C143" s="180" t="s">
        <v>253</v>
      </c>
      <c r="D143" s="180" t="s">
        <v>121</v>
      </c>
      <c r="E143" s="181" t="s">
        <v>254</v>
      </c>
      <c r="F143" s="182" t="s">
        <v>255</v>
      </c>
      <c r="G143" s="183" t="s">
        <v>163</v>
      </c>
      <c r="H143" s="184">
        <v>12</v>
      </c>
      <c r="I143" s="185"/>
      <c r="J143" s="186">
        <f>ROUND(I143*H143,2)</f>
        <v>0</v>
      </c>
      <c r="K143" s="182" t="s">
        <v>125</v>
      </c>
      <c r="L143" s="37"/>
      <c r="M143" s="187" t="s">
        <v>20</v>
      </c>
      <c r="N143" s="188" t="s">
        <v>48</v>
      </c>
      <c r="O143" s="38"/>
      <c r="P143" s="189">
        <f>O143*H143</f>
        <v>0</v>
      </c>
      <c r="Q143" s="189">
        <v>0</v>
      </c>
      <c r="R143" s="189">
        <f>Q143*H143</f>
        <v>0</v>
      </c>
      <c r="S143" s="189">
        <v>0</v>
      </c>
      <c r="T143" s="190">
        <f>S143*H143</f>
        <v>0</v>
      </c>
      <c r="AR143" s="17" t="s">
        <v>126</v>
      </c>
      <c r="AT143" s="17" t="s">
        <v>121</v>
      </c>
      <c r="AU143" s="17" t="s">
        <v>81</v>
      </c>
      <c r="AY143" s="17" t="s">
        <v>119</v>
      </c>
      <c r="BE143" s="191">
        <f>IF(N143="základní",J143,0)</f>
        <v>0</v>
      </c>
      <c r="BF143" s="191">
        <f>IF(N143="snížená",J143,0)</f>
        <v>0</v>
      </c>
      <c r="BG143" s="191">
        <f>IF(N143="zákl. přenesená",J143,0)</f>
        <v>0</v>
      </c>
      <c r="BH143" s="191">
        <f>IF(N143="sníž. přenesená",J143,0)</f>
        <v>0</v>
      </c>
      <c r="BI143" s="191">
        <f>IF(N143="nulová",J143,0)</f>
        <v>0</v>
      </c>
      <c r="BJ143" s="17" t="s">
        <v>126</v>
      </c>
      <c r="BK143" s="191">
        <f>ROUND(I143*H143,2)</f>
        <v>0</v>
      </c>
      <c r="BL143" s="17" t="s">
        <v>126</v>
      </c>
      <c r="BM143" s="17" t="s">
        <v>256</v>
      </c>
    </row>
    <row r="144" spans="2:63" s="10" customFormat="1" ht="29.25" customHeight="1">
      <c r="B144" s="165"/>
      <c r="D144" s="176" t="s">
        <v>74</v>
      </c>
      <c r="E144" s="177" t="s">
        <v>134</v>
      </c>
      <c r="F144" s="177" t="s">
        <v>257</v>
      </c>
      <c r="I144" s="168"/>
      <c r="J144" s="178">
        <f>BK144</f>
        <v>0</v>
      </c>
      <c r="L144" s="165"/>
      <c r="M144" s="170"/>
      <c r="N144" s="171"/>
      <c r="O144" s="171"/>
      <c r="P144" s="172">
        <f>P145</f>
        <v>0</v>
      </c>
      <c r="Q144" s="171"/>
      <c r="R144" s="172">
        <f>R145</f>
        <v>0</v>
      </c>
      <c r="S144" s="171"/>
      <c r="T144" s="173">
        <f>T145</f>
        <v>0</v>
      </c>
      <c r="AR144" s="166" t="s">
        <v>22</v>
      </c>
      <c r="AT144" s="174" t="s">
        <v>74</v>
      </c>
      <c r="AU144" s="174" t="s">
        <v>22</v>
      </c>
      <c r="AY144" s="166" t="s">
        <v>119</v>
      </c>
      <c r="BK144" s="175">
        <f>BK145</f>
        <v>0</v>
      </c>
    </row>
    <row r="145" spans="2:65" s="1" customFormat="1" ht="22.5" customHeight="1">
      <c r="B145" s="179"/>
      <c r="C145" s="180" t="s">
        <v>258</v>
      </c>
      <c r="D145" s="180" t="s">
        <v>121</v>
      </c>
      <c r="E145" s="181" t="s">
        <v>259</v>
      </c>
      <c r="F145" s="182" t="s">
        <v>260</v>
      </c>
      <c r="G145" s="183" t="s">
        <v>261</v>
      </c>
      <c r="H145" s="184">
        <v>1</v>
      </c>
      <c r="I145" s="185"/>
      <c r="J145" s="186">
        <f>ROUND(I145*H145,2)</f>
        <v>0</v>
      </c>
      <c r="K145" s="182" t="s">
        <v>20</v>
      </c>
      <c r="L145" s="37"/>
      <c r="M145" s="187" t="s">
        <v>20</v>
      </c>
      <c r="N145" s="188" t="s">
        <v>48</v>
      </c>
      <c r="O145" s="38"/>
      <c r="P145" s="189">
        <f>O145*H145</f>
        <v>0</v>
      </c>
      <c r="Q145" s="189">
        <v>0</v>
      </c>
      <c r="R145" s="189">
        <f>Q145*H145</f>
        <v>0</v>
      </c>
      <c r="S145" s="189">
        <v>0</v>
      </c>
      <c r="T145" s="190">
        <f>S145*H145</f>
        <v>0</v>
      </c>
      <c r="AR145" s="17" t="s">
        <v>126</v>
      </c>
      <c r="AT145" s="17" t="s">
        <v>121</v>
      </c>
      <c r="AU145" s="17" t="s">
        <v>81</v>
      </c>
      <c r="AY145" s="17" t="s">
        <v>119</v>
      </c>
      <c r="BE145" s="191">
        <f>IF(N145="základní",J145,0)</f>
        <v>0</v>
      </c>
      <c r="BF145" s="191">
        <f>IF(N145="snížená",J145,0)</f>
        <v>0</v>
      </c>
      <c r="BG145" s="191">
        <f>IF(N145="zákl. přenesená",J145,0)</f>
        <v>0</v>
      </c>
      <c r="BH145" s="191">
        <f>IF(N145="sníž. přenesená",J145,0)</f>
        <v>0</v>
      </c>
      <c r="BI145" s="191">
        <f>IF(N145="nulová",J145,0)</f>
        <v>0</v>
      </c>
      <c r="BJ145" s="17" t="s">
        <v>126</v>
      </c>
      <c r="BK145" s="191">
        <f>ROUND(I145*H145,2)</f>
        <v>0</v>
      </c>
      <c r="BL145" s="17" t="s">
        <v>126</v>
      </c>
      <c r="BM145" s="17" t="s">
        <v>262</v>
      </c>
    </row>
    <row r="146" spans="2:63" s="10" customFormat="1" ht="29.25" customHeight="1">
      <c r="B146" s="165"/>
      <c r="D146" s="176" t="s">
        <v>74</v>
      </c>
      <c r="E146" s="177" t="s">
        <v>126</v>
      </c>
      <c r="F146" s="177" t="s">
        <v>263</v>
      </c>
      <c r="I146" s="168"/>
      <c r="J146" s="178">
        <f>BK146</f>
        <v>0</v>
      </c>
      <c r="L146" s="165"/>
      <c r="M146" s="170"/>
      <c r="N146" s="171"/>
      <c r="O146" s="171"/>
      <c r="P146" s="172">
        <f>SUM(P147:P148)</f>
        <v>0</v>
      </c>
      <c r="Q146" s="171"/>
      <c r="R146" s="172">
        <f>SUM(R147:R148)</f>
        <v>0</v>
      </c>
      <c r="S146" s="171"/>
      <c r="T146" s="173">
        <f>SUM(T147:T148)</f>
        <v>0</v>
      </c>
      <c r="AR146" s="166" t="s">
        <v>22</v>
      </c>
      <c r="AT146" s="174" t="s">
        <v>74</v>
      </c>
      <c r="AU146" s="174" t="s">
        <v>22</v>
      </c>
      <c r="AY146" s="166" t="s">
        <v>119</v>
      </c>
      <c r="BK146" s="175">
        <f>SUM(BK147:BK148)</f>
        <v>0</v>
      </c>
    </row>
    <row r="147" spans="2:65" s="1" customFormat="1" ht="22.5" customHeight="1">
      <c r="B147" s="179"/>
      <c r="C147" s="180" t="s">
        <v>264</v>
      </c>
      <c r="D147" s="180" t="s">
        <v>121</v>
      </c>
      <c r="E147" s="181" t="s">
        <v>265</v>
      </c>
      <c r="F147" s="182" t="s">
        <v>266</v>
      </c>
      <c r="G147" s="183" t="s">
        <v>163</v>
      </c>
      <c r="H147" s="184">
        <v>23.184</v>
      </c>
      <c r="I147" s="185"/>
      <c r="J147" s="186">
        <f>ROUND(I147*H147,2)</f>
        <v>0</v>
      </c>
      <c r="K147" s="182" t="s">
        <v>125</v>
      </c>
      <c r="L147" s="37"/>
      <c r="M147" s="187" t="s">
        <v>20</v>
      </c>
      <c r="N147" s="188" t="s">
        <v>48</v>
      </c>
      <c r="O147" s="38"/>
      <c r="P147" s="189">
        <f>O147*H147</f>
        <v>0</v>
      </c>
      <c r="Q147" s="189">
        <v>0</v>
      </c>
      <c r="R147" s="189">
        <f>Q147*H147</f>
        <v>0</v>
      </c>
      <c r="S147" s="189">
        <v>0</v>
      </c>
      <c r="T147" s="190">
        <f>S147*H147</f>
        <v>0</v>
      </c>
      <c r="AR147" s="17" t="s">
        <v>126</v>
      </c>
      <c r="AT147" s="17" t="s">
        <v>121</v>
      </c>
      <c r="AU147" s="17" t="s">
        <v>81</v>
      </c>
      <c r="AY147" s="17" t="s">
        <v>119</v>
      </c>
      <c r="BE147" s="191">
        <f>IF(N147="základní",J147,0)</f>
        <v>0</v>
      </c>
      <c r="BF147" s="191">
        <f>IF(N147="snížená",J147,0)</f>
        <v>0</v>
      </c>
      <c r="BG147" s="191">
        <f>IF(N147="zákl. přenesená",J147,0)</f>
        <v>0</v>
      </c>
      <c r="BH147" s="191">
        <f>IF(N147="sníž. přenesená",J147,0)</f>
        <v>0</v>
      </c>
      <c r="BI147" s="191">
        <f>IF(N147="nulová",J147,0)</f>
        <v>0</v>
      </c>
      <c r="BJ147" s="17" t="s">
        <v>126</v>
      </c>
      <c r="BK147" s="191">
        <f>ROUND(I147*H147,2)</f>
        <v>0</v>
      </c>
      <c r="BL147" s="17" t="s">
        <v>126</v>
      </c>
      <c r="BM147" s="17" t="s">
        <v>267</v>
      </c>
    </row>
    <row r="148" spans="2:51" s="11" customFormat="1" ht="22.5" customHeight="1">
      <c r="B148" s="192"/>
      <c r="D148" s="202" t="s">
        <v>132</v>
      </c>
      <c r="E148" s="201" t="s">
        <v>20</v>
      </c>
      <c r="F148" s="203" t="s">
        <v>268</v>
      </c>
      <c r="G148" s="11"/>
      <c r="H148" s="204">
        <v>23.184</v>
      </c>
      <c r="I148" s="197"/>
      <c r="L148" s="192"/>
      <c r="M148" s="198"/>
      <c r="N148" s="199"/>
      <c r="O148" s="199"/>
      <c r="P148" s="199"/>
      <c r="Q148" s="199"/>
      <c r="R148" s="199"/>
      <c r="S148" s="199"/>
      <c r="T148" s="200"/>
      <c r="AT148" s="201" t="s">
        <v>132</v>
      </c>
      <c r="AU148" s="201" t="s">
        <v>81</v>
      </c>
      <c r="AV148" s="11" t="s">
        <v>81</v>
      </c>
      <c r="AW148" s="11" t="s">
        <v>39</v>
      </c>
      <c r="AX148" s="11" t="s">
        <v>22</v>
      </c>
      <c r="AY148" s="201" t="s">
        <v>119</v>
      </c>
    </row>
    <row r="149" spans="2:63" s="10" customFormat="1" ht="29.25" customHeight="1">
      <c r="B149" s="165"/>
      <c r="D149" s="176" t="s">
        <v>74</v>
      </c>
      <c r="E149" s="177" t="s">
        <v>146</v>
      </c>
      <c r="F149" s="177" t="s">
        <v>269</v>
      </c>
      <c r="I149" s="168"/>
      <c r="J149" s="178">
        <f>BK149</f>
        <v>0</v>
      </c>
      <c r="L149" s="165"/>
      <c r="M149" s="170"/>
      <c r="N149" s="171"/>
      <c r="O149" s="171"/>
      <c r="P149" s="172">
        <f>SUM(P150:P153)</f>
        <v>0</v>
      </c>
      <c r="Q149" s="171"/>
      <c r="R149" s="172">
        <f>SUM(R150:R153)</f>
        <v>0</v>
      </c>
      <c r="S149" s="171"/>
      <c r="T149" s="173">
        <f>SUM(T150:T153)</f>
        <v>0</v>
      </c>
      <c r="AR149" s="166" t="s">
        <v>22</v>
      </c>
      <c r="AT149" s="174" t="s">
        <v>74</v>
      </c>
      <c r="AU149" s="174" t="s">
        <v>22</v>
      </c>
      <c r="AY149" s="166" t="s">
        <v>119</v>
      </c>
      <c r="BK149" s="175">
        <f>SUM(BK150:BK153)</f>
        <v>0</v>
      </c>
    </row>
    <row r="150" spans="2:65" s="1" customFormat="1" ht="22.5" customHeight="1">
      <c r="B150" s="179"/>
      <c r="C150" s="180" t="s">
        <v>270</v>
      </c>
      <c r="D150" s="180" t="s">
        <v>121</v>
      </c>
      <c r="E150" s="181" t="s">
        <v>271</v>
      </c>
      <c r="F150" s="182" t="s">
        <v>272</v>
      </c>
      <c r="G150" s="183" t="s">
        <v>130</v>
      </c>
      <c r="H150" s="184">
        <v>46</v>
      </c>
      <c r="I150" s="185"/>
      <c r="J150" s="186">
        <f>ROUND(I150*H150,2)</f>
        <v>0</v>
      </c>
      <c r="K150" s="182" t="s">
        <v>125</v>
      </c>
      <c r="L150" s="37"/>
      <c r="M150" s="187" t="s">
        <v>20</v>
      </c>
      <c r="N150" s="188" t="s">
        <v>48</v>
      </c>
      <c r="O150" s="38"/>
      <c r="P150" s="189">
        <f>O150*H150</f>
        <v>0</v>
      </c>
      <c r="Q150" s="189">
        <v>0</v>
      </c>
      <c r="R150" s="189">
        <f>Q150*H150</f>
        <v>0</v>
      </c>
      <c r="S150" s="189">
        <v>0</v>
      </c>
      <c r="T150" s="190">
        <f>S150*H150</f>
        <v>0</v>
      </c>
      <c r="AR150" s="17" t="s">
        <v>126</v>
      </c>
      <c r="AT150" s="17" t="s">
        <v>121</v>
      </c>
      <c r="AU150" s="17" t="s">
        <v>81</v>
      </c>
      <c r="AY150" s="17" t="s">
        <v>119</v>
      </c>
      <c r="BE150" s="191">
        <f>IF(N150="základní",J150,0)</f>
        <v>0</v>
      </c>
      <c r="BF150" s="191">
        <f>IF(N150="snížená",J150,0)</f>
        <v>0</v>
      </c>
      <c r="BG150" s="191">
        <f>IF(N150="zákl. přenesená",J150,0)</f>
        <v>0</v>
      </c>
      <c r="BH150" s="191">
        <f>IF(N150="sníž. přenesená",J150,0)</f>
        <v>0</v>
      </c>
      <c r="BI150" s="191">
        <f>IF(N150="nulová",J150,0)</f>
        <v>0</v>
      </c>
      <c r="BJ150" s="17" t="s">
        <v>126</v>
      </c>
      <c r="BK150" s="191">
        <f>ROUND(I150*H150,2)</f>
        <v>0</v>
      </c>
      <c r="BL150" s="17" t="s">
        <v>126</v>
      </c>
      <c r="BM150" s="17" t="s">
        <v>273</v>
      </c>
    </row>
    <row r="151" spans="2:51" s="11" customFormat="1" ht="22.5" customHeight="1">
      <c r="B151" s="192"/>
      <c r="D151" s="193" t="s">
        <v>132</v>
      </c>
      <c r="E151" s="194" t="s">
        <v>20</v>
      </c>
      <c r="F151" s="195" t="s">
        <v>274</v>
      </c>
      <c r="G151" s="11"/>
      <c r="H151" s="196">
        <v>46</v>
      </c>
      <c r="I151" s="197"/>
      <c r="L151" s="192"/>
      <c r="M151" s="198"/>
      <c r="N151" s="199"/>
      <c r="O151" s="199"/>
      <c r="P151" s="199"/>
      <c r="Q151" s="199"/>
      <c r="R151" s="199"/>
      <c r="S151" s="199"/>
      <c r="T151" s="200"/>
      <c r="AT151" s="201" t="s">
        <v>132</v>
      </c>
      <c r="AU151" s="201" t="s">
        <v>81</v>
      </c>
      <c r="AV151" s="11" t="s">
        <v>81</v>
      </c>
      <c r="AW151" s="11" t="s">
        <v>39</v>
      </c>
      <c r="AX151" s="11" t="s">
        <v>22</v>
      </c>
      <c r="AY151" s="201" t="s">
        <v>119</v>
      </c>
    </row>
    <row r="152" spans="2:65" s="1" customFormat="1" ht="22.5" customHeight="1">
      <c r="B152" s="179"/>
      <c r="C152" s="180" t="s">
        <v>275</v>
      </c>
      <c r="D152" s="180" t="s">
        <v>121</v>
      </c>
      <c r="E152" s="181" t="s">
        <v>276</v>
      </c>
      <c r="F152" s="182" t="s">
        <v>277</v>
      </c>
      <c r="G152" s="183" t="s">
        <v>130</v>
      </c>
      <c r="H152" s="184">
        <v>40</v>
      </c>
      <c r="I152" s="185"/>
      <c r="J152" s="186">
        <f>ROUND(I152*H152,2)</f>
        <v>0</v>
      </c>
      <c r="K152" s="182" t="s">
        <v>125</v>
      </c>
      <c r="L152" s="37"/>
      <c r="M152" s="187" t="s">
        <v>20</v>
      </c>
      <c r="N152" s="188" t="s">
        <v>48</v>
      </c>
      <c r="O152" s="38"/>
      <c r="P152" s="189">
        <f>O152*H152</f>
        <v>0</v>
      </c>
      <c r="Q152" s="189">
        <v>0.08425</v>
      </c>
      <c r="R152" s="189">
        <f>Q152*H152</f>
        <v>0</v>
      </c>
      <c r="S152" s="189">
        <v>0</v>
      </c>
      <c r="T152" s="190">
        <f>S152*H152</f>
        <v>0</v>
      </c>
      <c r="AR152" s="17" t="s">
        <v>126</v>
      </c>
      <c r="AT152" s="17" t="s">
        <v>121</v>
      </c>
      <c r="AU152" s="17" t="s">
        <v>81</v>
      </c>
      <c r="AY152" s="17" t="s">
        <v>119</v>
      </c>
      <c r="BE152" s="191">
        <f>IF(N152="základní",J152,0)</f>
        <v>0</v>
      </c>
      <c r="BF152" s="191">
        <f>IF(N152="snížená",J152,0)</f>
        <v>0</v>
      </c>
      <c r="BG152" s="191">
        <f>IF(N152="zákl. přenesená",J152,0)</f>
        <v>0</v>
      </c>
      <c r="BH152" s="191">
        <f>IF(N152="sníž. přenesená",J152,0)</f>
        <v>0</v>
      </c>
      <c r="BI152" s="191">
        <f>IF(N152="nulová",J152,0)</f>
        <v>0</v>
      </c>
      <c r="BJ152" s="17" t="s">
        <v>126</v>
      </c>
      <c r="BK152" s="191">
        <f>ROUND(I152*H152,2)</f>
        <v>0</v>
      </c>
      <c r="BL152" s="17" t="s">
        <v>126</v>
      </c>
      <c r="BM152" s="17" t="s">
        <v>278</v>
      </c>
    </row>
    <row r="153" spans="2:65" s="1" customFormat="1" ht="31.5" customHeight="1">
      <c r="B153" s="179"/>
      <c r="C153" s="180" t="s">
        <v>279</v>
      </c>
      <c r="D153" s="180" t="s">
        <v>121</v>
      </c>
      <c r="E153" s="181" t="s">
        <v>280</v>
      </c>
      <c r="F153" s="182" t="s">
        <v>281</v>
      </c>
      <c r="G153" s="183" t="s">
        <v>130</v>
      </c>
      <c r="H153" s="184">
        <v>6</v>
      </c>
      <c r="I153" s="185"/>
      <c r="J153" s="186">
        <f>ROUND(I153*H153,2)</f>
        <v>0</v>
      </c>
      <c r="K153" s="182" t="s">
        <v>125</v>
      </c>
      <c r="L153" s="37"/>
      <c r="M153" s="187" t="s">
        <v>20</v>
      </c>
      <c r="N153" s="188" t="s">
        <v>48</v>
      </c>
      <c r="O153" s="38"/>
      <c r="P153" s="189">
        <f>O153*H153</f>
        <v>0</v>
      </c>
      <c r="Q153" s="189">
        <v>0</v>
      </c>
      <c r="R153" s="189">
        <f>Q153*H153</f>
        <v>0</v>
      </c>
      <c r="S153" s="189">
        <v>0</v>
      </c>
      <c r="T153" s="190">
        <f>S153*H153</f>
        <v>0</v>
      </c>
      <c r="AR153" s="17" t="s">
        <v>126</v>
      </c>
      <c r="AT153" s="17" t="s">
        <v>121</v>
      </c>
      <c r="AU153" s="17" t="s">
        <v>81</v>
      </c>
      <c r="AY153" s="17" t="s">
        <v>119</v>
      </c>
      <c r="BE153" s="191">
        <f>IF(N153="základní",J153,0)</f>
        <v>0</v>
      </c>
      <c r="BF153" s="191">
        <f>IF(N153="snížená",J153,0)</f>
        <v>0</v>
      </c>
      <c r="BG153" s="191">
        <f>IF(N153="zákl. přenesená",J153,0)</f>
        <v>0</v>
      </c>
      <c r="BH153" s="191">
        <f>IF(N153="sníž. přenesená",J153,0)</f>
        <v>0</v>
      </c>
      <c r="BI153" s="191">
        <f>IF(N153="nulová",J153,0)</f>
        <v>0</v>
      </c>
      <c r="BJ153" s="17" t="s">
        <v>126</v>
      </c>
      <c r="BK153" s="191">
        <f>ROUND(I153*H153,2)</f>
        <v>0</v>
      </c>
      <c r="BL153" s="17" t="s">
        <v>126</v>
      </c>
      <c r="BM153" s="17" t="s">
        <v>282</v>
      </c>
    </row>
    <row r="154" spans="2:63" s="10" customFormat="1" ht="29.25" customHeight="1">
      <c r="B154" s="165"/>
      <c r="D154" s="176" t="s">
        <v>74</v>
      </c>
      <c r="E154" s="177" t="s">
        <v>160</v>
      </c>
      <c r="F154" s="177" t="s">
        <v>283</v>
      </c>
      <c r="I154" s="168"/>
      <c r="J154" s="178">
        <f>BK154</f>
        <v>0</v>
      </c>
      <c r="L154" s="165"/>
      <c r="M154" s="170"/>
      <c r="N154" s="171"/>
      <c r="O154" s="171"/>
      <c r="P154" s="172">
        <f>SUM(P155:P156)</f>
        <v>0</v>
      </c>
      <c r="Q154" s="171"/>
      <c r="R154" s="172">
        <f>SUM(R155:R156)</f>
        <v>0</v>
      </c>
      <c r="S154" s="171"/>
      <c r="T154" s="173">
        <f>SUM(T155:T156)</f>
        <v>0</v>
      </c>
      <c r="AR154" s="166" t="s">
        <v>22</v>
      </c>
      <c r="AT154" s="174" t="s">
        <v>74</v>
      </c>
      <c r="AU154" s="174" t="s">
        <v>22</v>
      </c>
      <c r="AY154" s="166" t="s">
        <v>119</v>
      </c>
      <c r="BK154" s="175">
        <f>SUM(BK155:BK156)</f>
        <v>0</v>
      </c>
    </row>
    <row r="155" spans="2:65" s="1" customFormat="1" ht="22.5" customHeight="1">
      <c r="B155" s="179"/>
      <c r="C155" s="180" t="s">
        <v>284</v>
      </c>
      <c r="D155" s="180" t="s">
        <v>121</v>
      </c>
      <c r="E155" s="181" t="s">
        <v>285</v>
      </c>
      <c r="F155" s="182" t="s">
        <v>286</v>
      </c>
      <c r="G155" s="183" t="s">
        <v>149</v>
      </c>
      <c r="H155" s="184">
        <v>441.6</v>
      </c>
      <c r="I155" s="185"/>
      <c r="J155" s="186">
        <f>ROUND(I155*H155,2)</f>
        <v>0</v>
      </c>
      <c r="K155" s="182" t="s">
        <v>125</v>
      </c>
      <c r="L155" s="37"/>
      <c r="M155" s="187" t="s">
        <v>20</v>
      </c>
      <c r="N155" s="188" t="s">
        <v>48</v>
      </c>
      <c r="O155" s="38"/>
      <c r="P155" s="189">
        <f>O155*H155</f>
        <v>0</v>
      </c>
      <c r="Q155" s="189">
        <v>6E-05</v>
      </c>
      <c r="R155" s="189">
        <f>Q155*H155</f>
        <v>0</v>
      </c>
      <c r="S155" s="189">
        <v>0</v>
      </c>
      <c r="T155" s="190">
        <f>S155*H155</f>
        <v>0</v>
      </c>
      <c r="AR155" s="17" t="s">
        <v>126</v>
      </c>
      <c r="AT155" s="17" t="s">
        <v>121</v>
      </c>
      <c r="AU155" s="17" t="s">
        <v>81</v>
      </c>
      <c r="AY155" s="17" t="s">
        <v>119</v>
      </c>
      <c r="BE155" s="191">
        <f>IF(N155="základní",J155,0)</f>
        <v>0</v>
      </c>
      <c r="BF155" s="191">
        <f>IF(N155="snížená",J155,0)</f>
        <v>0</v>
      </c>
      <c r="BG155" s="191">
        <f>IF(N155="zákl. přenesená",J155,0)</f>
        <v>0</v>
      </c>
      <c r="BH155" s="191">
        <f>IF(N155="sníž. přenesená",J155,0)</f>
        <v>0</v>
      </c>
      <c r="BI155" s="191">
        <f>IF(N155="nulová",J155,0)</f>
        <v>0</v>
      </c>
      <c r="BJ155" s="17" t="s">
        <v>126</v>
      </c>
      <c r="BK155" s="191">
        <f>ROUND(I155*H155,2)</f>
        <v>0</v>
      </c>
      <c r="BL155" s="17" t="s">
        <v>126</v>
      </c>
      <c r="BM155" s="17" t="s">
        <v>287</v>
      </c>
    </row>
    <row r="156" spans="2:51" s="11" customFormat="1" ht="22.5" customHeight="1">
      <c r="B156" s="192"/>
      <c r="D156" s="202" t="s">
        <v>132</v>
      </c>
      <c r="E156" s="201" t="s">
        <v>20</v>
      </c>
      <c r="F156" s="203" t="s">
        <v>288</v>
      </c>
      <c r="G156" s="11"/>
      <c r="H156" s="204">
        <v>441.6</v>
      </c>
      <c r="I156" s="197"/>
      <c r="L156" s="192"/>
      <c r="M156" s="198"/>
      <c r="N156" s="199"/>
      <c r="O156" s="199"/>
      <c r="P156" s="199"/>
      <c r="Q156" s="199"/>
      <c r="R156" s="199"/>
      <c r="S156" s="199"/>
      <c r="T156" s="200"/>
      <c r="AT156" s="201" t="s">
        <v>132</v>
      </c>
      <c r="AU156" s="201" t="s">
        <v>81</v>
      </c>
      <c r="AV156" s="11" t="s">
        <v>81</v>
      </c>
      <c r="AW156" s="11" t="s">
        <v>39</v>
      </c>
      <c r="AX156" s="11" t="s">
        <v>22</v>
      </c>
      <c r="AY156" s="201" t="s">
        <v>119</v>
      </c>
    </row>
    <row r="157" spans="2:63" s="10" customFormat="1" ht="29.25" customHeight="1">
      <c r="B157" s="165"/>
      <c r="D157" s="176" t="s">
        <v>74</v>
      </c>
      <c r="E157" s="177" t="s">
        <v>169</v>
      </c>
      <c r="F157" s="177" t="s">
        <v>289</v>
      </c>
      <c r="I157" s="168"/>
      <c r="J157" s="178">
        <f>BK157</f>
        <v>0</v>
      </c>
      <c r="L157" s="165"/>
      <c r="M157" s="170"/>
      <c r="N157" s="171"/>
      <c r="O157" s="171"/>
      <c r="P157" s="172">
        <f>SUM(P158:P167)</f>
        <v>0</v>
      </c>
      <c r="Q157" s="171"/>
      <c r="R157" s="172">
        <f>SUM(R158:R167)</f>
        <v>0</v>
      </c>
      <c r="S157" s="171"/>
      <c r="T157" s="173">
        <f>SUM(T158:T167)</f>
        <v>0</v>
      </c>
      <c r="AR157" s="166" t="s">
        <v>22</v>
      </c>
      <c r="AT157" s="174" t="s">
        <v>74</v>
      </c>
      <c r="AU157" s="174" t="s">
        <v>22</v>
      </c>
      <c r="AY157" s="166" t="s">
        <v>119</v>
      </c>
      <c r="BK157" s="175">
        <f>SUM(BK158:BK167)</f>
        <v>0</v>
      </c>
    </row>
    <row r="158" spans="2:65" s="1" customFormat="1" ht="31.5" customHeight="1">
      <c r="B158" s="179"/>
      <c r="C158" s="180" t="s">
        <v>290</v>
      </c>
      <c r="D158" s="180" t="s">
        <v>121</v>
      </c>
      <c r="E158" s="181" t="s">
        <v>291</v>
      </c>
      <c r="F158" s="182" t="s">
        <v>292</v>
      </c>
      <c r="G158" s="183" t="s">
        <v>149</v>
      </c>
      <c r="H158" s="184">
        <v>12</v>
      </c>
      <c r="I158" s="185"/>
      <c r="J158" s="186">
        <f>ROUND(I158*H158,2)</f>
        <v>0</v>
      </c>
      <c r="K158" s="182" t="s">
        <v>125</v>
      </c>
      <c r="L158" s="37"/>
      <c r="M158" s="187" t="s">
        <v>20</v>
      </c>
      <c r="N158" s="188" t="s">
        <v>48</v>
      </c>
      <c r="O158" s="38"/>
      <c r="P158" s="189">
        <f>O158*H158</f>
        <v>0</v>
      </c>
      <c r="Q158" s="189">
        <v>0</v>
      </c>
      <c r="R158" s="189">
        <f>Q158*H158</f>
        <v>0</v>
      </c>
      <c r="S158" s="189">
        <v>0</v>
      </c>
      <c r="T158" s="190">
        <f>S158*H158</f>
        <v>0</v>
      </c>
      <c r="AR158" s="17" t="s">
        <v>126</v>
      </c>
      <c r="AT158" s="17" t="s">
        <v>121</v>
      </c>
      <c r="AU158" s="17" t="s">
        <v>81</v>
      </c>
      <c r="AY158" s="17" t="s">
        <v>119</v>
      </c>
      <c r="BE158" s="191">
        <f>IF(N158="základní",J158,0)</f>
        <v>0</v>
      </c>
      <c r="BF158" s="191">
        <f>IF(N158="snížená",J158,0)</f>
        <v>0</v>
      </c>
      <c r="BG158" s="191">
        <f>IF(N158="zákl. přenesená",J158,0)</f>
        <v>0</v>
      </c>
      <c r="BH158" s="191">
        <f>IF(N158="sníž. přenesená",J158,0)</f>
        <v>0</v>
      </c>
      <c r="BI158" s="191">
        <f>IF(N158="nulová",J158,0)</f>
        <v>0</v>
      </c>
      <c r="BJ158" s="17" t="s">
        <v>126</v>
      </c>
      <c r="BK158" s="191">
        <f>ROUND(I158*H158,2)</f>
        <v>0</v>
      </c>
      <c r="BL158" s="17" t="s">
        <v>126</v>
      </c>
      <c r="BM158" s="17" t="s">
        <v>293</v>
      </c>
    </row>
    <row r="159" spans="2:51" s="11" customFormat="1" ht="22.5" customHeight="1">
      <c r="B159" s="192"/>
      <c r="D159" s="193" t="s">
        <v>132</v>
      </c>
      <c r="E159" s="194" t="s">
        <v>20</v>
      </c>
      <c r="F159" s="195" t="s">
        <v>294</v>
      </c>
      <c r="G159" s="11"/>
      <c r="H159" s="196">
        <v>12</v>
      </c>
      <c r="I159" s="197"/>
      <c r="L159" s="192"/>
      <c r="M159" s="198"/>
      <c r="N159" s="199"/>
      <c r="O159" s="199"/>
      <c r="P159" s="199"/>
      <c r="Q159" s="199"/>
      <c r="R159" s="199"/>
      <c r="S159" s="199"/>
      <c r="T159" s="200"/>
      <c r="AT159" s="201" t="s">
        <v>132</v>
      </c>
      <c r="AU159" s="201" t="s">
        <v>81</v>
      </c>
      <c r="AV159" s="11" t="s">
        <v>81</v>
      </c>
      <c r="AW159" s="11" t="s">
        <v>39</v>
      </c>
      <c r="AX159" s="11" t="s">
        <v>22</v>
      </c>
      <c r="AY159" s="201" t="s">
        <v>119</v>
      </c>
    </row>
    <row r="160" spans="2:65" s="1" customFormat="1" ht="22.5" customHeight="1">
      <c r="B160" s="179"/>
      <c r="C160" s="215" t="s">
        <v>295</v>
      </c>
      <c r="D160" s="215" t="s">
        <v>194</v>
      </c>
      <c r="E160" s="216" t="s">
        <v>296</v>
      </c>
      <c r="F160" s="217" t="s">
        <v>297</v>
      </c>
      <c r="G160" s="218" t="s">
        <v>124</v>
      </c>
      <c r="H160" s="219">
        <v>12</v>
      </c>
      <c r="I160" s="220"/>
      <c r="J160" s="221">
        <f>ROUND(I160*H160,2)</f>
        <v>0</v>
      </c>
      <c r="K160" s="217" t="s">
        <v>125</v>
      </c>
      <c r="L160" s="222"/>
      <c r="M160" s="223" t="s">
        <v>20</v>
      </c>
      <c r="N160" s="224" t="s">
        <v>48</v>
      </c>
      <c r="O160" s="38"/>
      <c r="P160" s="189">
        <f>O160*H160</f>
        <v>0</v>
      </c>
      <c r="Q160" s="189">
        <v>0.055</v>
      </c>
      <c r="R160" s="189">
        <f>Q160*H160</f>
        <v>0</v>
      </c>
      <c r="S160" s="189">
        <v>0</v>
      </c>
      <c r="T160" s="190">
        <f>S160*H160</f>
        <v>0</v>
      </c>
      <c r="AR160" s="17" t="s">
        <v>160</v>
      </c>
      <c r="AT160" s="17" t="s">
        <v>194</v>
      </c>
      <c r="AU160" s="17" t="s">
        <v>81</v>
      </c>
      <c r="AY160" s="17" t="s">
        <v>119</v>
      </c>
      <c r="BE160" s="191">
        <f>IF(N160="základní",J160,0)</f>
        <v>0</v>
      </c>
      <c r="BF160" s="191">
        <f>IF(N160="snížená",J160,0)</f>
        <v>0</v>
      </c>
      <c r="BG160" s="191">
        <f>IF(N160="zákl. přenesená",J160,0)</f>
        <v>0</v>
      </c>
      <c r="BH160" s="191">
        <f>IF(N160="sníž. přenesená",J160,0)</f>
        <v>0</v>
      </c>
      <c r="BI160" s="191">
        <f>IF(N160="nulová",J160,0)</f>
        <v>0</v>
      </c>
      <c r="BJ160" s="17" t="s">
        <v>126</v>
      </c>
      <c r="BK160" s="191">
        <f>ROUND(I160*H160,2)</f>
        <v>0</v>
      </c>
      <c r="BL160" s="17" t="s">
        <v>126</v>
      </c>
      <c r="BM160" s="17" t="s">
        <v>298</v>
      </c>
    </row>
    <row r="161" spans="2:65" s="1" customFormat="1" ht="31.5" customHeight="1">
      <c r="B161" s="179"/>
      <c r="C161" s="180" t="s">
        <v>299</v>
      </c>
      <c r="D161" s="180" t="s">
        <v>121</v>
      </c>
      <c r="E161" s="181" t="s">
        <v>300</v>
      </c>
      <c r="F161" s="182" t="s">
        <v>301</v>
      </c>
      <c r="G161" s="183" t="s">
        <v>124</v>
      </c>
      <c r="H161" s="184">
        <v>5</v>
      </c>
      <c r="I161" s="185"/>
      <c r="J161" s="186">
        <f>ROUND(I161*H161,2)</f>
        <v>0</v>
      </c>
      <c r="K161" s="182" t="s">
        <v>125</v>
      </c>
      <c r="L161" s="37"/>
      <c r="M161" s="187" t="s">
        <v>20</v>
      </c>
      <c r="N161" s="188" t="s">
        <v>48</v>
      </c>
      <c r="O161" s="38"/>
      <c r="P161" s="189">
        <f>O161*H161</f>
        <v>0</v>
      </c>
      <c r="Q161" s="189">
        <v>0</v>
      </c>
      <c r="R161" s="189">
        <f>Q161*H161</f>
        <v>0</v>
      </c>
      <c r="S161" s="189">
        <v>0.027</v>
      </c>
      <c r="T161" s="190">
        <f>S161*H161</f>
        <v>0</v>
      </c>
      <c r="AR161" s="17" t="s">
        <v>126</v>
      </c>
      <c r="AT161" s="17" t="s">
        <v>121</v>
      </c>
      <c r="AU161" s="17" t="s">
        <v>81</v>
      </c>
      <c r="AY161" s="17" t="s">
        <v>119</v>
      </c>
      <c r="BE161" s="191">
        <f>IF(N161="základní",J161,0)</f>
        <v>0</v>
      </c>
      <c r="BF161" s="191">
        <f>IF(N161="snížená",J161,0)</f>
        <v>0</v>
      </c>
      <c r="BG161" s="191">
        <f>IF(N161="zákl. přenesená",J161,0)</f>
        <v>0</v>
      </c>
      <c r="BH161" s="191">
        <f>IF(N161="sníž. přenesená",J161,0)</f>
        <v>0</v>
      </c>
      <c r="BI161" s="191">
        <f>IF(N161="nulová",J161,0)</f>
        <v>0</v>
      </c>
      <c r="BJ161" s="17" t="s">
        <v>126</v>
      </c>
      <c r="BK161" s="191">
        <f>ROUND(I161*H161,2)</f>
        <v>0</v>
      </c>
      <c r="BL161" s="17" t="s">
        <v>126</v>
      </c>
      <c r="BM161" s="17" t="s">
        <v>302</v>
      </c>
    </row>
    <row r="162" spans="2:51" s="11" customFormat="1" ht="22.5" customHeight="1">
      <c r="B162" s="192"/>
      <c r="D162" s="193" t="s">
        <v>132</v>
      </c>
      <c r="E162" s="194" t="s">
        <v>20</v>
      </c>
      <c r="F162" s="195" t="s">
        <v>303</v>
      </c>
      <c r="G162" s="11"/>
      <c r="H162" s="196">
        <v>5</v>
      </c>
      <c r="I162" s="197"/>
      <c r="L162" s="192"/>
      <c r="M162" s="198"/>
      <c r="N162" s="199"/>
      <c r="O162" s="199"/>
      <c r="P162" s="199"/>
      <c r="Q162" s="199"/>
      <c r="R162" s="199"/>
      <c r="S162" s="199"/>
      <c r="T162" s="200"/>
      <c r="AT162" s="201" t="s">
        <v>132</v>
      </c>
      <c r="AU162" s="201" t="s">
        <v>81</v>
      </c>
      <c r="AV162" s="11" t="s">
        <v>81</v>
      </c>
      <c r="AW162" s="11" t="s">
        <v>39</v>
      </c>
      <c r="AX162" s="11" t="s">
        <v>22</v>
      </c>
      <c r="AY162" s="201" t="s">
        <v>119</v>
      </c>
    </row>
    <row r="163" spans="2:65" s="1" customFormat="1" ht="22.5" customHeight="1">
      <c r="B163" s="179"/>
      <c r="C163" s="180" t="s">
        <v>304</v>
      </c>
      <c r="D163" s="180" t="s">
        <v>121</v>
      </c>
      <c r="E163" s="181" t="s">
        <v>305</v>
      </c>
      <c r="F163" s="182" t="s">
        <v>306</v>
      </c>
      <c r="G163" s="183" t="s">
        <v>163</v>
      </c>
      <c r="H163" s="184">
        <v>0.225</v>
      </c>
      <c r="I163" s="185"/>
      <c r="J163" s="186">
        <f>ROUND(I163*H163,2)</f>
        <v>0</v>
      </c>
      <c r="K163" s="182" t="s">
        <v>20</v>
      </c>
      <c r="L163" s="37"/>
      <c r="M163" s="187" t="s">
        <v>20</v>
      </c>
      <c r="N163" s="188" t="s">
        <v>48</v>
      </c>
      <c r="O163" s="38"/>
      <c r="P163" s="189">
        <f>O163*H163</f>
        <v>0</v>
      </c>
      <c r="Q163" s="189">
        <v>0</v>
      </c>
      <c r="R163" s="189">
        <f>Q163*H163</f>
        <v>0</v>
      </c>
      <c r="S163" s="189">
        <v>2.2</v>
      </c>
      <c r="T163" s="190">
        <f>S163*H163</f>
        <v>0</v>
      </c>
      <c r="AR163" s="17" t="s">
        <v>126</v>
      </c>
      <c r="AT163" s="17" t="s">
        <v>121</v>
      </c>
      <c r="AU163" s="17" t="s">
        <v>81</v>
      </c>
      <c r="AY163" s="17" t="s">
        <v>119</v>
      </c>
      <c r="BE163" s="191">
        <f>IF(N163="základní",J163,0)</f>
        <v>0</v>
      </c>
      <c r="BF163" s="191">
        <f>IF(N163="snížená",J163,0)</f>
        <v>0</v>
      </c>
      <c r="BG163" s="191">
        <f>IF(N163="zákl. přenesená",J163,0)</f>
        <v>0</v>
      </c>
      <c r="BH163" s="191">
        <f>IF(N163="sníž. přenesená",J163,0)</f>
        <v>0</v>
      </c>
      <c r="BI163" s="191">
        <f>IF(N163="nulová",J163,0)</f>
        <v>0</v>
      </c>
      <c r="BJ163" s="17" t="s">
        <v>126</v>
      </c>
      <c r="BK163" s="191">
        <f>ROUND(I163*H163,2)</f>
        <v>0</v>
      </c>
      <c r="BL163" s="17" t="s">
        <v>126</v>
      </c>
      <c r="BM163" s="17" t="s">
        <v>307</v>
      </c>
    </row>
    <row r="164" spans="2:51" s="11" customFormat="1" ht="22.5" customHeight="1">
      <c r="B164" s="192"/>
      <c r="D164" s="193" t="s">
        <v>132</v>
      </c>
      <c r="E164" s="194" t="s">
        <v>20</v>
      </c>
      <c r="F164" s="195" t="s">
        <v>308</v>
      </c>
      <c r="G164" s="11"/>
      <c r="H164" s="196">
        <v>0.225</v>
      </c>
      <c r="I164" s="197"/>
      <c r="L164" s="192"/>
      <c r="M164" s="198"/>
      <c r="N164" s="199"/>
      <c r="O164" s="199"/>
      <c r="P164" s="199"/>
      <c r="Q164" s="199"/>
      <c r="R164" s="199"/>
      <c r="S164" s="199"/>
      <c r="T164" s="200"/>
      <c r="AT164" s="201" t="s">
        <v>132</v>
      </c>
      <c r="AU164" s="201" t="s">
        <v>81</v>
      </c>
      <c r="AV164" s="11" t="s">
        <v>81</v>
      </c>
      <c r="AW164" s="11" t="s">
        <v>39</v>
      </c>
      <c r="AX164" s="11" t="s">
        <v>22</v>
      </c>
      <c r="AY164" s="201" t="s">
        <v>119</v>
      </c>
    </row>
    <row r="165" spans="2:65" s="1" customFormat="1" ht="22.5" customHeight="1">
      <c r="B165" s="179"/>
      <c r="C165" s="180" t="s">
        <v>309</v>
      </c>
      <c r="D165" s="180" t="s">
        <v>121</v>
      </c>
      <c r="E165" s="181" t="s">
        <v>310</v>
      </c>
      <c r="F165" s="182" t="s">
        <v>311</v>
      </c>
      <c r="G165" s="183" t="s">
        <v>130</v>
      </c>
      <c r="H165" s="184">
        <v>46</v>
      </c>
      <c r="I165" s="185"/>
      <c r="J165" s="186">
        <f>ROUND(I165*H165,2)</f>
        <v>0</v>
      </c>
      <c r="K165" s="182" t="s">
        <v>20</v>
      </c>
      <c r="L165" s="37"/>
      <c r="M165" s="187" t="s">
        <v>20</v>
      </c>
      <c r="N165" s="188" t="s">
        <v>48</v>
      </c>
      <c r="O165" s="38"/>
      <c r="P165" s="189">
        <f>O165*H165</f>
        <v>0</v>
      </c>
      <c r="Q165" s="189">
        <v>0</v>
      </c>
      <c r="R165" s="189">
        <f>Q165*H165</f>
        <v>0</v>
      </c>
      <c r="S165" s="189">
        <v>0</v>
      </c>
      <c r="T165" s="190">
        <f>S165*H165</f>
        <v>0</v>
      </c>
      <c r="AR165" s="17" t="s">
        <v>126</v>
      </c>
      <c r="AT165" s="17" t="s">
        <v>121</v>
      </c>
      <c r="AU165" s="17" t="s">
        <v>81</v>
      </c>
      <c r="AY165" s="17" t="s">
        <v>119</v>
      </c>
      <c r="BE165" s="191">
        <f>IF(N165="základní",J165,0)</f>
        <v>0</v>
      </c>
      <c r="BF165" s="191">
        <f>IF(N165="snížená",J165,0)</f>
        <v>0</v>
      </c>
      <c r="BG165" s="191">
        <f>IF(N165="zákl. přenesená",J165,0)</f>
        <v>0</v>
      </c>
      <c r="BH165" s="191">
        <f>IF(N165="sníž. přenesená",J165,0)</f>
        <v>0</v>
      </c>
      <c r="BI165" s="191">
        <f>IF(N165="nulová",J165,0)</f>
        <v>0</v>
      </c>
      <c r="BJ165" s="17" t="s">
        <v>126</v>
      </c>
      <c r="BK165" s="191">
        <f>ROUND(I165*H165,2)</f>
        <v>0</v>
      </c>
      <c r="BL165" s="17" t="s">
        <v>126</v>
      </c>
      <c r="BM165" s="17" t="s">
        <v>312</v>
      </c>
    </row>
    <row r="166" spans="2:51" s="11" customFormat="1" ht="22.5" customHeight="1">
      <c r="B166" s="192"/>
      <c r="D166" s="193" t="s">
        <v>132</v>
      </c>
      <c r="E166" s="194" t="s">
        <v>20</v>
      </c>
      <c r="F166" s="195" t="s">
        <v>313</v>
      </c>
      <c r="G166" s="11"/>
      <c r="H166" s="196">
        <v>46</v>
      </c>
      <c r="I166" s="197"/>
      <c r="L166" s="192"/>
      <c r="M166" s="198"/>
      <c r="N166" s="199"/>
      <c r="O166" s="199"/>
      <c r="P166" s="199"/>
      <c r="Q166" s="199"/>
      <c r="R166" s="199"/>
      <c r="S166" s="199"/>
      <c r="T166" s="200"/>
      <c r="AT166" s="201" t="s">
        <v>132</v>
      </c>
      <c r="AU166" s="201" t="s">
        <v>81</v>
      </c>
      <c r="AV166" s="11" t="s">
        <v>81</v>
      </c>
      <c r="AW166" s="11" t="s">
        <v>39</v>
      </c>
      <c r="AX166" s="11" t="s">
        <v>22</v>
      </c>
      <c r="AY166" s="201" t="s">
        <v>119</v>
      </c>
    </row>
    <row r="167" spans="2:65" s="1" customFormat="1" ht="31.5" customHeight="1">
      <c r="B167" s="179"/>
      <c r="C167" s="180" t="s">
        <v>314</v>
      </c>
      <c r="D167" s="180" t="s">
        <v>121</v>
      </c>
      <c r="E167" s="181" t="s">
        <v>315</v>
      </c>
      <c r="F167" s="182" t="s">
        <v>316</v>
      </c>
      <c r="G167" s="183" t="s">
        <v>130</v>
      </c>
      <c r="H167" s="184">
        <v>0.8</v>
      </c>
      <c r="I167" s="185"/>
      <c r="J167" s="186">
        <f>ROUND(I167*H167,2)</f>
        <v>0</v>
      </c>
      <c r="K167" s="182" t="s">
        <v>125</v>
      </c>
      <c r="L167" s="37"/>
      <c r="M167" s="187" t="s">
        <v>20</v>
      </c>
      <c r="N167" s="188" t="s">
        <v>48</v>
      </c>
      <c r="O167" s="38"/>
      <c r="P167" s="189">
        <f>O167*H167</f>
        <v>0</v>
      </c>
      <c r="Q167" s="189">
        <v>0</v>
      </c>
      <c r="R167" s="189">
        <f>Q167*H167</f>
        <v>0</v>
      </c>
      <c r="S167" s="189">
        <v>0</v>
      </c>
      <c r="T167" s="190">
        <f>S167*H167</f>
        <v>0</v>
      </c>
      <c r="AR167" s="17" t="s">
        <v>126</v>
      </c>
      <c r="AT167" s="17" t="s">
        <v>121</v>
      </c>
      <c r="AU167" s="17" t="s">
        <v>81</v>
      </c>
      <c r="AY167" s="17" t="s">
        <v>119</v>
      </c>
      <c r="BE167" s="191">
        <f>IF(N167="základní",J167,0)</f>
        <v>0</v>
      </c>
      <c r="BF167" s="191">
        <f>IF(N167="snížená",J167,0)</f>
        <v>0</v>
      </c>
      <c r="BG167" s="191">
        <f>IF(N167="zákl. přenesená",J167,0)</f>
        <v>0</v>
      </c>
      <c r="BH167" s="191">
        <f>IF(N167="sníž. přenesená",J167,0)</f>
        <v>0</v>
      </c>
      <c r="BI167" s="191">
        <f>IF(N167="nulová",J167,0)</f>
        <v>0</v>
      </c>
      <c r="BJ167" s="17" t="s">
        <v>126</v>
      </c>
      <c r="BK167" s="191">
        <f>ROUND(I167*H167,2)</f>
        <v>0</v>
      </c>
      <c r="BL167" s="17" t="s">
        <v>126</v>
      </c>
      <c r="BM167" s="17" t="s">
        <v>317</v>
      </c>
    </row>
    <row r="168" spans="2:63" s="10" customFormat="1" ht="29.25" customHeight="1">
      <c r="B168" s="165"/>
      <c r="D168" s="176" t="s">
        <v>74</v>
      </c>
      <c r="E168" s="177" t="s">
        <v>318</v>
      </c>
      <c r="F168" s="177" t="s">
        <v>319</v>
      </c>
      <c r="I168" s="168"/>
      <c r="J168" s="178">
        <f>BK168</f>
        <v>0</v>
      </c>
      <c r="L168" s="165"/>
      <c r="M168" s="170"/>
      <c r="N168" s="171"/>
      <c r="O168" s="171"/>
      <c r="P168" s="172">
        <f>SUM(P169:P170)</f>
        <v>0</v>
      </c>
      <c r="Q168" s="171"/>
      <c r="R168" s="172">
        <f>SUM(R169:R170)</f>
        <v>0</v>
      </c>
      <c r="S168" s="171"/>
      <c r="T168" s="173">
        <f>SUM(T169:T170)</f>
        <v>0</v>
      </c>
      <c r="AR168" s="166" t="s">
        <v>22</v>
      </c>
      <c r="AT168" s="174" t="s">
        <v>74</v>
      </c>
      <c r="AU168" s="174" t="s">
        <v>22</v>
      </c>
      <c r="AY168" s="166" t="s">
        <v>119</v>
      </c>
      <c r="BK168" s="175">
        <f>SUM(BK169:BK170)</f>
        <v>0</v>
      </c>
    </row>
    <row r="169" spans="2:65" s="1" customFormat="1" ht="22.5" customHeight="1">
      <c r="B169" s="179"/>
      <c r="C169" s="180" t="s">
        <v>320</v>
      </c>
      <c r="D169" s="180" t="s">
        <v>121</v>
      </c>
      <c r="E169" s="181" t="s">
        <v>321</v>
      </c>
      <c r="F169" s="182" t="s">
        <v>322</v>
      </c>
      <c r="G169" s="183" t="s">
        <v>231</v>
      </c>
      <c r="H169" s="184">
        <v>150.249</v>
      </c>
      <c r="I169" s="185"/>
      <c r="J169" s="186">
        <f>ROUND(I169*H169,2)</f>
        <v>0</v>
      </c>
      <c r="K169" s="182" t="s">
        <v>125</v>
      </c>
      <c r="L169" s="37"/>
      <c r="M169" s="187" t="s">
        <v>20</v>
      </c>
      <c r="N169" s="188" t="s">
        <v>48</v>
      </c>
      <c r="O169" s="38"/>
      <c r="P169" s="189">
        <f>O169*H169</f>
        <v>0</v>
      </c>
      <c r="Q169" s="189">
        <v>0</v>
      </c>
      <c r="R169" s="189">
        <f>Q169*H169</f>
        <v>0</v>
      </c>
      <c r="S169" s="189">
        <v>0</v>
      </c>
      <c r="T169" s="190">
        <f>S169*H169</f>
        <v>0</v>
      </c>
      <c r="AR169" s="17" t="s">
        <v>126</v>
      </c>
      <c r="AT169" s="17" t="s">
        <v>121</v>
      </c>
      <c r="AU169" s="17" t="s">
        <v>81</v>
      </c>
      <c r="AY169" s="17" t="s">
        <v>119</v>
      </c>
      <c r="BE169" s="191">
        <f>IF(N169="základní",J169,0)</f>
        <v>0</v>
      </c>
      <c r="BF169" s="191">
        <f>IF(N169="snížená",J169,0)</f>
        <v>0</v>
      </c>
      <c r="BG169" s="191">
        <f>IF(N169="zákl. přenesená",J169,0)</f>
        <v>0</v>
      </c>
      <c r="BH169" s="191">
        <f>IF(N169="sníž. přenesená",J169,0)</f>
        <v>0</v>
      </c>
      <c r="BI169" s="191">
        <f>IF(N169="nulová",J169,0)</f>
        <v>0</v>
      </c>
      <c r="BJ169" s="17" t="s">
        <v>126</v>
      </c>
      <c r="BK169" s="191">
        <f>ROUND(I169*H169,2)</f>
        <v>0</v>
      </c>
      <c r="BL169" s="17" t="s">
        <v>126</v>
      </c>
      <c r="BM169" s="17" t="s">
        <v>323</v>
      </c>
    </row>
    <row r="170" spans="2:65" s="1" customFormat="1" ht="22.5" customHeight="1">
      <c r="B170" s="179"/>
      <c r="C170" s="180" t="s">
        <v>324</v>
      </c>
      <c r="D170" s="180" t="s">
        <v>121</v>
      </c>
      <c r="E170" s="181" t="s">
        <v>325</v>
      </c>
      <c r="F170" s="182" t="s">
        <v>326</v>
      </c>
      <c r="G170" s="183" t="s">
        <v>261</v>
      </c>
      <c r="H170" s="184">
        <v>1</v>
      </c>
      <c r="I170" s="185"/>
      <c r="J170" s="186">
        <f>ROUND(I170*H170,2)</f>
        <v>0</v>
      </c>
      <c r="K170" s="182" t="s">
        <v>20</v>
      </c>
      <c r="L170" s="37"/>
      <c r="M170" s="187" t="s">
        <v>20</v>
      </c>
      <c r="N170" s="188" t="s">
        <v>48</v>
      </c>
      <c r="O170" s="38"/>
      <c r="P170" s="189">
        <f>O170*H170</f>
        <v>0</v>
      </c>
      <c r="Q170" s="189">
        <v>0</v>
      </c>
      <c r="R170" s="189">
        <f>Q170*H170</f>
        <v>0</v>
      </c>
      <c r="S170" s="189">
        <v>0</v>
      </c>
      <c r="T170" s="190">
        <f>S170*H170</f>
        <v>0</v>
      </c>
      <c r="AR170" s="17" t="s">
        <v>126</v>
      </c>
      <c r="AT170" s="17" t="s">
        <v>121</v>
      </c>
      <c r="AU170" s="17" t="s">
        <v>81</v>
      </c>
      <c r="AY170" s="17" t="s">
        <v>119</v>
      </c>
      <c r="BE170" s="191">
        <f>IF(N170="základní",J170,0)</f>
        <v>0</v>
      </c>
      <c r="BF170" s="191">
        <f>IF(N170="snížená",J170,0)</f>
        <v>0</v>
      </c>
      <c r="BG170" s="191">
        <f>IF(N170="zákl. přenesená",J170,0)</f>
        <v>0</v>
      </c>
      <c r="BH170" s="191">
        <f>IF(N170="sníž. přenesená",J170,0)</f>
        <v>0</v>
      </c>
      <c r="BI170" s="191">
        <f>IF(N170="nulová",J170,0)</f>
        <v>0</v>
      </c>
      <c r="BJ170" s="17" t="s">
        <v>126</v>
      </c>
      <c r="BK170" s="191">
        <f>ROUND(I170*H170,2)</f>
        <v>0</v>
      </c>
      <c r="BL170" s="17" t="s">
        <v>126</v>
      </c>
      <c r="BM170" s="17" t="s">
        <v>327</v>
      </c>
    </row>
    <row r="171" spans="2:63" s="10" customFormat="1" ht="36.75" customHeight="1">
      <c r="B171" s="165"/>
      <c r="D171" s="166" t="s">
        <v>74</v>
      </c>
      <c r="E171" s="167" t="s">
        <v>328</v>
      </c>
      <c r="F171" s="167" t="s">
        <v>329</v>
      </c>
      <c r="I171" s="168"/>
      <c r="J171" s="169">
        <f>BK171</f>
        <v>0</v>
      </c>
      <c r="L171" s="165"/>
      <c r="M171" s="170"/>
      <c r="N171" s="171"/>
      <c r="O171" s="171"/>
      <c r="P171" s="172">
        <v>0</v>
      </c>
      <c r="Q171" s="171"/>
      <c r="R171" s="172">
        <v>0</v>
      </c>
      <c r="S171" s="171"/>
      <c r="T171" s="173">
        <v>0</v>
      </c>
      <c r="AR171" s="166" t="s">
        <v>81</v>
      </c>
      <c r="AT171" s="174" t="s">
        <v>74</v>
      </c>
      <c r="AU171" s="174" t="s">
        <v>75</v>
      </c>
      <c r="AY171" s="166" t="s">
        <v>119</v>
      </c>
      <c r="BK171" s="175">
        <v>0</v>
      </c>
    </row>
    <row r="172" spans="2:63" s="10" customFormat="1" ht="24.75" customHeight="1">
      <c r="B172" s="165"/>
      <c r="D172" s="166" t="s">
        <v>74</v>
      </c>
      <c r="E172" s="167" t="s">
        <v>194</v>
      </c>
      <c r="F172" s="167" t="s">
        <v>330</v>
      </c>
      <c r="I172" s="168"/>
      <c r="J172" s="169">
        <f>BK172</f>
        <v>0</v>
      </c>
      <c r="L172" s="165"/>
      <c r="M172" s="170"/>
      <c r="N172" s="171"/>
      <c r="O172" s="171"/>
      <c r="P172" s="172">
        <f>P173</f>
        <v>0</v>
      </c>
      <c r="Q172" s="171"/>
      <c r="R172" s="172">
        <f>R173</f>
        <v>0</v>
      </c>
      <c r="S172" s="171"/>
      <c r="T172" s="173">
        <f>T173</f>
        <v>0</v>
      </c>
      <c r="AR172" s="166" t="s">
        <v>134</v>
      </c>
      <c r="AT172" s="174" t="s">
        <v>74</v>
      </c>
      <c r="AU172" s="174" t="s">
        <v>75</v>
      </c>
      <c r="AY172" s="166" t="s">
        <v>119</v>
      </c>
      <c r="BK172" s="175">
        <f>BK173</f>
        <v>0</v>
      </c>
    </row>
    <row r="173" spans="2:63" s="10" customFormat="1" ht="19.5" customHeight="1">
      <c r="B173" s="165"/>
      <c r="D173" s="176" t="s">
        <v>74</v>
      </c>
      <c r="E173" s="177" t="s">
        <v>331</v>
      </c>
      <c r="F173" s="177" t="s">
        <v>332</v>
      </c>
      <c r="I173" s="168"/>
      <c r="J173" s="178">
        <f>BK173</f>
        <v>0</v>
      </c>
      <c r="L173" s="165"/>
      <c r="M173" s="170"/>
      <c r="N173" s="171"/>
      <c r="O173" s="171"/>
      <c r="P173" s="172">
        <f>SUM(P174:P194)</f>
        <v>0</v>
      </c>
      <c r="Q173" s="171"/>
      <c r="R173" s="172">
        <f>SUM(R174:R194)</f>
        <v>0</v>
      </c>
      <c r="S173" s="171"/>
      <c r="T173" s="173">
        <f>SUM(T174:T194)</f>
        <v>0</v>
      </c>
      <c r="AR173" s="166" t="s">
        <v>134</v>
      </c>
      <c r="AT173" s="174" t="s">
        <v>74</v>
      </c>
      <c r="AU173" s="174" t="s">
        <v>22</v>
      </c>
      <c r="AY173" s="166" t="s">
        <v>119</v>
      </c>
      <c r="BK173" s="175">
        <f>SUM(BK174:BK194)</f>
        <v>0</v>
      </c>
    </row>
    <row r="174" spans="2:65" s="1" customFormat="1" ht="22.5" customHeight="1">
      <c r="B174" s="179"/>
      <c r="C174" s="180" t="s">
        <v>333</v>
      </c>
      <c r="D174" s="180" t="s">
        <v>121</v>
      </c>
      <c r="E174" s="181" t="s">
        <v>334</v>
      </c>
      <c r="F174" s="182" t="s">
        <v>335</v>
      </c>
      <c r="G174" s="183" t="s">
        <v>149</v>
      </c>
      <c r="H174" s="184">
        <v>512.6</v>
      </c>
      <c r="I174" s="185"/>
      <c r="J174" s="186">
        <f>ROUND(I174*H174,2)</f>
        <v>0</v>
      </c>
      <c r="K174" s="182" t="s">
        <v>20</v>
      </c>
      <c r="L174" s="37"/>
      <c r="M174" s="187" t="s">
        <v>20</v>
      </c>
      <c r="N174" s="188" t="s">
        <v>48</v>
      </c>
      <c r="O174" s="38"/>
      <c r="P174" s="189">
        <f>O174*H174</f>
        <v>0</v>
      </c>
      <c r="Q174" s="189">
        <v>5E-05</v>
      </c>
      <c r="R174" s="189">
        <f>Q174*H174</f>
        <v>0</v>
      </c>
      <c r="S174" s="189">
        <v>0</v>
      </c>
      <c r="T174" s="190">
        <f>S174*H174</f>
        <v>0</v>
      </c>
      <c r="AR174" s="17" t="s">
        <v>336</v>
      </c>
      <c r="AT174" s="17" t="s">
        <v>121</v>
      </c>
      <c r="AU174" s="17" t="s">
        <v>81</v>
      </c>
      <c r="AY174" s="17" t="s">
        <v>119</v>
      </c>
      <c r="BE174" s="191">
        <f>IF(N174="základní",J174,0)</f>
        <v>0</v>
      </c>
      <c r="BF174" s="191">
        <f>IF(N174="snížená",J174,0)</f>
        <v>0</v>
      </c>
      <c r="BG174" s="191">
        <f>IF(N174="zákl. přenesená",J174,0)</f>
        <v>0</v>
      </c>
      <c r="BH174" s="191">
        <f>IF(N174="sníž. přenesená",J174,0)</f>
        <v>0</v>
      </c>
      <c r="BI174" s="191">
        <f>IF(N174="nulová",J174,0)</f>
        <v>0</v>
      </c>
      <c r="BJ174" s="17" t="s">
        <v>126</v>
      </c>
      <c r="BK174" s="191">
        <f>ROUND(I174*H174,2)</f>
        <v>0</v>
      </c>
      <c r="BL174" s="17" t="s">
        <v>336</v>
      </c>
      <c r="BM174" s="17" t="s">
        <v>337</v>
      </c>
    </row>
    <row r="175" spans="2:51" s="11" customFormat="1" ht="22.5" customHeight="1">
      <c r="B175" s="192"/>
      <c r="D175" s="193" t="s">
        <v>132</v>
      </c>
      <c r="E175" s="194" t="s">
        <v>20</v>
      </c>
      <c r="F175" s="195" t="s">
        <v>338</v>
      </c>
      <c r="G175" s="11"/>
      <c r="H175" s="196">
        <v>512.6</v>
      </c>
      <c r="I175" s="197"/>
      <c r="L175" s="192"/>
      <c r="M175" s="198"/>
      <c r="N175" s="199"/>
      <c r="O175" s="199"/>
      <c r="P175" s="199"/>
      <c r="Q175" s="199"/>
      <c r="R175" s="199"/>
      <c r="S175" s="199"/>
      <c r="T175" s="200"/>
      <c r="AT175" s="201" t="s">
        <v>132</v>
      </c>
      <c r="AU175" s="201" t="s">
        <v>81</v>
      </c>
      <c r="AV175" s="11" t="s">
        <v>81</v>
      </c>
      <c r="AW175" s="11" t="s">
        <v>39</v>
      </c>
      <c r="AX175" s="11" t="s">
        <v>22</v>
      </c>
      <c r="AY175" s="201" t="s">
        <v>119</v>
      </c>
    </row>
    <row r="176" spans="2:65" s="1" customFormat="1" ht="22.5" customHeight="1">
      <c r="B176" s="179"/>
      <c r="C176" s="215" t="s">
        <v>339</v>
      </c>
      <c r="D176" s="215" t="s">
        <v>194</v>
      </c>
      <c r="E176" s="216" t="s">
        <v>340</v>
      </c>
      <c r="F176" s="217" t="s">
        <v>341</v>
      </c>
      <c r="G176" s="218" t="s">
        <v>149</v>
      </c>
      <c r="H176" s="219">
        <v>576</v>
      </c>
      <c r="I176" s="220"/>
      <c r="J176" s="221">
        <f>ROUND(I176*H176,2)</f>
        <v>0</v>
      </c>
      <c r="K176" s="217" t="s">
        <v>20</v>
      </c>
      <c r="L176" s="222"/>
      <c r="M176" s="223" t="s">
        <v>20</v>
      </c>
      <c r="N176" s="224" t="s">
        <v>48</v>
      </c>
      <c r="O176" s="38"/>
      <c r="P176" s="189">
        <f>O176*H176</f>
        <v>0</v>
      </c>
      <c r="Q176" s="189">
        <v>0.01916</v>
      </c>
      <c r="R176" s="189">
        <f>Q176*H176</f>
        <v>0</v>
      </c>
      <c r="S176" s="189">
        <v>0</v>
      </c>
      <c r="T176" s="190">
        <f>S176*H176</f>
        <v>0</v>
      </c>
      <c r="AR176" s="17" t="s">
        <v>342</v>
      </c>
      <c r="AT176" s="17" t="s">
        <v>194</v>
      </c>
      <c r="AU176" s="17" t="s">
        <v>81</v>
      </c>
      <c r="AY176" s="17" t="s">
        <v>119</v>
      </c>
      <c r="BE176" s="191">
        <f>IF(N176="základní",J176,0)</f>
        <v>0</v>
      </c>
      <c r="BF176" s="191">
        <f>IF(N176="snížená",J176,0)</f>
        <v>0</v>
      </c>
      <c r="BG176" s="191">
        <f>IF(N176="zákl. přenesená",J176,0)</f>
        <v>0</v>
      </c>
      <c r="BH176" s="191">
        <f>IF(N176="sníž. přenesená",J176,0)</f>
        <v>0</v>
      </c>
      <c r="BI176" s="191">
        <f>IF(N176="nulová",J176,0)</f>
        <v>0</v>
      </c>
      <c r="BJ176" s="17" t="s">
        <v>126</v>
      </c>
      <c r="BK176" s="191">
        <f>ROUND(I176*H176,2)</f>
        <v>0</v>
      </c>
      <c r="BL176" s="17" t="s">
        <v>342</v>
      </c>
      <c r="BM176" s="17" t="s">
        <v>343</v>
      </c>
    </row>
    <row r="177" spans="2:51" s="11" customFormat="1" ht="22.5" customHeight="1">
      <c r="B177" s="192"/>
      <c r="D177" s="193" t="s">
        <v>132</v>
      </c>
      <c r="E177" s="194" t="s">
        <v>20</v>
      </c>
      <c r="F177" s="195" t="s">
        <v>344</v>
      </c>
      <c r="G177" s="11"/>
      <c r="H177" s="196">
        <v>576</v>
      </c>
      <c r="I177" s="197"/>
      <c r="L177" s="192"/>
      <c r="M177" s="198"/>
      <c r="N177" s="199"/>
      <c r="O177" s="199"/>
      <c r="P177" s="199"/>
      <c r="Q177" s="199"/>
      <c r="R177" s="199"/>
      <c r="S177" s="199"/>
      <c r="T177" s="200"/>
      <c r="AT177" s="201" t="s">
        <v>132</v>
      </c>
      <c r="AU177" s="201" t="s">
        <v>81</v>
      </c>
      <c r="AV177" s="11" t="s">
        <v>81</v>
      </c>
      <c r="AW177" s="11" t="s">
        <v>39</v>
      </c>
      <c r="AX177" s="11" t="s">
        <v>22</v>
      </c>
      <c r="AY177" s="201" t="s">
        <v>119</v>
      </c>
    </row>
    <row r="178" spans="2:65" s="1" customFormat="1" ht="22.5" customHeight="1">
      <c r="B178" s="179"/>
      <c r="C178" s="215" t="s">
        <v>345</v>
      </c>
      <c r="D178" s="215" t="s">
        <v>194</v>
      </c>
      <c r="E178" s="216" t="s">
        <v>346</v>
      </c>
      <c r="F178" s="217" t="s">
        <v>347</v>
      </c>
      <c r="G178" s="218" t="s">
        <v>149</v>
      </c>
      <c r="H178" s="219">
        <v>60</v>
      </c>
      <c r="I178" s="220"/>
      <c r="J178" s="221">
        <f>ROUND(I178*H178,2)</f>
        <v>0</v>
      </c>
      <c r="K178" s="217" t="s">
        <v>20</v>
      </c>
      <c r="L178" s="222"/>
      <c r="M178" s="223" t="s">
        <v>20</v>
      </c>
      <c r="N178" s="224" t="s">
        <v>48</v>
      </c>
      <c r="O178" s="38"/>
      <c r="P178" s="189">
        <f>O178*H178</f>
        <v>0</v>
      </c>
      <c r="Q178" s="189">
        <v>0.01916</v>
      </c>
      <c r="R178" s="189">
        <f>Q178*H178</f>
        <v>0</v>
      </c>
      <c r="S178" s="189">
        <v>0</v>
      </c>
      <c r="T178" s="190">
        <f>S178*H178</f>
        <v>0</v>
      </c>
      <c r="AR178" s="17" t="s">
        <v>342</v>
      </c>
      <c r="AT178" s="17" t="s">
        <v>194</v>
      </c>
      <c r="AU178" s="17" t="s">
        <v>81</v>
      </c>
      <c r="AY178" s="17" t="s">
        <v>119</v>
      </c>
      <c r="BE178" s="191">
        <f>IF(N178="základní",J178,0)</f>
        <v>0</v>
      </c>
      <c r="BF178" s="191">
        <f>IF(N178="snížená",J178,0)</f>
        <v>0</v>
      </c>
      <c r="BG178" s="191">
        <f>IF(N178="zákl. přenesená",J178,0)</f>
        <v>0</v>
      </c>
      <c r="BH178" s="191">
        <f>IF(N178="sníž. přenesená",J178,0)</f>
        <v>0</v>
      </c>
      <c r="BI178" s="191">
        <f>IF(N178="nulová",J178,0)</f>
        <v>0</v>
      </c>
      <c r="BJ178" s="17" t="s">
        <v>126</v>
      </c>
      <c r="BK178" s="191">
        <f>ROUND(I178*H178,2)</f>
        <v>0</v>
      </c>
      <c r="BL178" s="17" t="s">
        <v>342</v>
      </c>
      <c r="BM178" s="17" t="s">
        <v>348</v>
      </c>
    </row>
    <row r="179" spans="2:51" s="11" customFormat="1" ht="22.5" customHeight="1">
      <c r="B179" s="192"/>
      <c r="D179" s="193" t="s">
        <v>132</v>
      </c>
      <c r="E179" s="194" t="s">
        <v>20</v>
      </c>
      <c r="F179" s="195" t="s">
        <v>349</v>
      </c>
      <c r="G179" s="11"/>
      <c r="H179" s="196">
        <v>60</v>
      </c>
      <c r="I179" s="197"/>
      <c r="L179" s="192"/>
      <c r="M179" s="198"/>
      <c r="N179" s="199"/>
      <c r="O179" s="199"/>
      <c r="P179" s="199"/>
      <c r="Q179" s="199"/>
      <c r="R179" s="199"/>
      <c r="S179" s="199"/>
      <c r="T179" s="200"/>
      <c r="AT179" s="201" t="s">
        <v>132</v>
      </c>
      <c r="AU179" s="201" t="s">
        <v>81</v>
      </c>
      <c r="AV179" s="11" t="s">
        <v>81</v>
      </c>
      <c r="AW179" s="11" t="s">
        <v>39</v>
      </c>
      <c r="AX179" s="11" t="s">
        <v>22</v>
      </c>
      <c r="AY179" s="201" t="s">
        <v>119</v>
      </c>
    </row>
    <row r="180" spans="2:65" s="1" customFormat="1" ht="22.5" customHeight="1">
      <c r="B180" s="179"/>
      <c r="C180" s="215" t="s">
        <v>350</v>
      </c>
      <c r="D180" s="215" t="s">
        <v>194</v>
      </c>
      <c r="E180" s="216" t="s">
        <v>351</v>
      </c>
      <c r="F180" s="217" t="s">
        <v>352</v>
      </c>
      <c r="G180" s="218" t="s">
        <v>124</v>
      </c>
      <c r="H180" s="219">
        <v>90</v>
      </c>
      <c r="I180" s="220"/>
      <c r="J180" s="221">
        <f>ROUND(I180*H180,2)</f>
        <v>0</v>
      </c>
      <c r="K180" s="217" t="s">
        <v>20</v>
      </c>
      <c r="L180" s="222"/>
      <c r="M180" s="223" t="s">
        <v>20</v>
      </c>
      <c r="N180" s="224" t="s">
        <v>48</v>
      </c>
      <c r="O180" s="38"/>
      <c r="P180" s="189">
        <f>O180*H180</f>
        <v>0</v>
      </c>
      <c r="Q180" s="189">
        <v>0.0066</v>
      </c>
      <c r="R180" s="189">
        <f>Q180*H180</f>
        <v>0</v>
      </c>
      <c r="S180" s="189">
        <v>0</v>
      </c>
      <c r="T180" s="190">
        <f>S180*H180</f>
        <v>0</v>
      </c>
      <c r="AR180" s="17" t="s">
        <v>342</v>
      </c>
      <c r="AT180" s="17" t="s">
        <v>194</v>
      </c>
      <c r="AU180" s="17" t="s">
        <v>81</v>
      </c>
      <c r="AY180" s="17" t="s">
        <v>119</v>
      </c>
      <c r="BE180" s="191">
        <f>IF(N180="základní",J180,0)</f>
        <v>0</v>
      </c>
      <c r="BF180" s="191">
        <f>IF(N180="snížená",J180,0)</f>
        <v>0</v>
      </c>
      <c r="BG180" s="191">
        <f>IF(N180="zákl. přenesená",J180,0)</f>
        <v>0</v>
      </c>
      <c r="BH180" s="191">
        <f>IF(N180="sníž. přenesená",J180,0)</f>
        <v>0</v>
      </c>
      <c r="BI180" s="191">
        <f>IF(N180="nulová",J180,0)</f>
        <v>0</v>
      </c>
      <c r="BJ180" s="17" t="s">
        <v>126</v>
      </c>
      <c r="BK180" s="191">
        <f>ROUND(I180*H180,2)</f>
        <v>0</v>
      </c>
      <c r="BL180" s="17" t="s">
        <v>342</v>
      </c>
      <c r="BM180" s="17" t="s">
        <v>353</v>
      </c>
    </row>
    <row r="181" spans="2:51" s="11" customFormat="1" ht="22.5" customHeight="1">
      <c r="B181" s="192"/>
      <c r="D181" s="193" t="s">
        <v>132</v>
      </c>
      <c r="E181" s="194" t="s">
        <v>20</v>
      </c>
      <c r="F181" s="195" t="s">
        <v>354</v>
      </c>
      <c r="G181" s="11"/>
      <c r="H181" s="196">
        <v>90</v>
      </c>
      <c r="I181" s="197"/>
      <c r="L181" s="192"/>
      <c r="M181" s="198"/>
      <c r="N181" s="199"/>
      <c r="O181" s="199"/>
      <c r="P181" s="199"/>
      <c r="Q181" s="199"/>
      <c r="R181" s="199"/>
      <c r="S181" s="199"/>
      <c r="T181" s="200"/>
      <c r="AT181" s="201" t="s">
        <v>132</v>
      </c>
      <c r="AU181" s="201" t="s">
        <v>81</v>
      </c>
      <c r="AV181" s="11" t="s">
        <v>81</v>
      </c>
      <c r="AW181" s="11" t="s">
        <v>39</v>
      </c>
      <c r="AX181" s="11" t="s">
        <v>22</v>
      </c>
      <c r="AY181" s="201" t="s">
        <v>119</v>
      </c>
    </row>
    <row r="182" spans="2:65" s="1" customFormat="1" ht="22.5" customHeight="1">
      <c r="B182" s="179"/>
      <c r="C182" s="215" t="s">
        <v>355</v>
      </c>
      <c r="D182" s="215" t="s">
        <v>194</v>
      </c>
      <c r="E182" s="216" t="s">
        <v>356</v>
      </c>
      <c r="F182" s="217" t="s">
        <v>357</v>
      </c>
      <c r="G182" s="218" t="s">
        <v>124</v>
      </c>
      <c r="H182" s="219">
        <v>2</v>
      </c>
      <c r="I182" s="220"/>
      <c r="J182" s="221">
        <f>ROUND(I182*H182,2)</f>
        <v>0</v>
      </c>
      <c r="K182" s="217" t="s">
        <v>20</v>
      </c>
      <c r="L182" s="222"/>
      <c r="M182" s="223" t="s">
        <v>20</v>
      </c>
      <c r="N182" s="224" t="s">
        <v>48</v>
      </c>
      <c r="O182" s="38"/>
      <c r="P182" s="189">
        <f>O182*H182</f>
        <v>0</v>
      </c>
      <c r="Q182" s="189">
        <v>0.0066</v>
      </c>
      <c r="R182" s="189">
        <f>Q182*H182</f>
        <v>0</v>
      </c>
      <c r="S182" s="189">
        <v>0</v>
      </c>
      <c r="T182" s="190">
        <f>S182*H182</f>
        <v>0</v>
      </c>
      <c r="AR182" s="17" t="s">
        <v>342</v>
      </c>
      <c r="AT182" s="17" t="s">
        <v>194</v>
      </c>
      <c r="AU182" s="17" t="s">
        <v>81</v>
      </c>
      <c r="AY182" s="17" t="s">
        <v>119</v>
      </c>
      <c r="BE182" s="191">
        <f>IF(N182="základní",J182,0)</f>
        <v>0</v>
      </c>
      <c r="BF182" s="191">
        <f>IF(N182="snížená",J182,0)</f>
        <v>0</v>
      </c>
      <c r="BG182" s="191">
        <f>IF(N182="zákl. přenesená",J182,0)</f>
        <v>0</v>
      </c>
      <c r="BH182" s="191">
        <f>IF(N182="sníž. přenesená",J182,0)</f>
        <v>0</v>
      </c>
      <c r="BI182" s="191">
        <f>IF(N182="nulová",J182,0)</f>
        <v>0</v>
      </c>
      <c r="BJ182" s="17" t="s">
        <v>126</v>
      </c>
      <c r="BK182" s="191">
        <f>ROUND(I182*H182,2)</f>
        <v>0</v>
      </c>
      <c r="BL182" s="17" t="s">
        <v>342</v>
      </c>
      <c r="BM182" s="17" t="s">
        <v>358</v>
      </c>
    </row>
    <row r="183" spans="2:51" s="11" customFormat="1" ht="22.5" customHeight="1">
      <c r="B183" s="192"/>
      <c r="D183" s="193" t="s">
        <v>132</v>
      </c>
      <c r="E183" s="194" t="s">
        <v>20</v>
      </c>
      <c r="F183" s="195" t="s">
        <v>359</v>
      </c>
      <c r="G183" s="11"/>
      <c r="H183" s="196">
        <v>2</v>
      </c>
      <c r="I183" s="197"/>
      <c r="L183" s="192"/>
      <c r="M183" s="198"/>
      <c r="N183" s="199"/>
      <c r="O183" s="199"/>
      <c r="P183" s="199"/>
      <c r="Q183" s="199"/>
      <c r="R183" s="199"/>
      <c r="S183" s="199"/>
      <c r="T183" s="200"/>
      <c r="AT183" s="201" t="s">
        <v>132</v>
      </c>
      <c r="AU183" s="201" t="s">
        <v>81</v>
      </c>
      <c r="AV183" s="11" t="s">
        <v>81</v>
      </c>
      <c r="AW183" s="11" t="s">
        <v>39</v>
      </c>
      <c r="AX183" s="11" t="s">
        <v>22</v>
      </c>
      <c r="AY183" s="201" t="s">
        <v>119</v>
      </c>
    </row>
    <row r="184" spans="2:65" s="1" customFormat="1" ht="22.5" customHeight="1">
      <c r="B184" s="179"/>
      <c r="C184" s="215" t="s">
        <v>360</v>
      </c>
      <c r="D184" s="215" t="s">
        <v>194</v>
      </c>
      <c r="E184" s="216" t="s">
        <v>361</v>
      </c>
      <c r="F184" s="217" t="s">
        <v>362</v>
      </c>
      <c r="G184" s="218" t="s">
        <v>124</v>
      </c>
      <c r="H184" s="219">
        <v>2</v>
      </c>
      <c r="I184" s="220"/>
      <c r="J184" s="221">
        <f>ROUND(I184*H184,2)</f>
        <v>0</v>
      </c>
      <c r="K184" s="217" t="s">
        <v>20</v>
      </c>
      <c r="L184" s="222"/>
      <c r="M184" s="223" t="s">
        <v>20</v>
      </c>
      <c r="N184" s="224" t="s">
        <v>48</v>
      </c>
      <c r="O184" s="38"/>
      <c r="P184" s="189">
        <f>O184*H184</f>
        <v>0</v>
      </c>
      <c r="Q184" s="189">
        <v>0.0066</v>
      </c>
      <c r="R184" s="189">
        <f>Q184*H184</f>
        <v>0</v>
      </c>
      <c r="S184" s="189">
        <v>0</v>
      </c>
      <c r="T184" s="190">
        <f>S184*H184</f>
        <v>0</v>
      </c>
      <c r="AR184" s="17" t="s">
        <v>342</v>
      </c>
      <c r="AT184" s="17" t="s">
        <v>194</v>
      </c>
      <c r="AU184" s="17" t="s">
        <v>81</v>
      </c>
      <c r="AY184" s="17" t="s">
        <v>119</v>
      </c>
      <c r="BE184" s="191">
        <f>IF(N184="základní",J184,0)</f>
        <v>0</v>
      </c>
      <c r="BF184" s="191">
        <f>IF(N184="snížená",J184,0)</f>
        <v>0</v>
      </c>
      <c r="BG184" s="191">
        <f>IF(N184="zákl. přenesená",J184,0)</f>
        <v>0</v>
      </c>
      <c r="BH184" s="191">
        <f>IF(N184="sníž. přenesená",J184,0)</f>
        <v>0</v>
      </c>
      <c r="BI184" s="191">
        <f>IF(N184="nulová",J184,0)</f>
        <v>0</v>
      </c>
      <c r="BJ184" s="17" t="s">
        <v>126</v>
      </c>
      <c r="BK184" s="191">
        <f>ROUND(I184*H184,2)</f>
        <v>0</v>
      </c>
      <c r="BL184" s="17" t="s">
        <v>342</v>
      </c>
      <c r="BM184" s="17" t="s">
        <v>363</v>
      </c>
    </row>
    <row r="185" spans="2:51" s="11" customFormat="1" ht="22.5" customHeight="1">
      <c r="B185" s="192"/>
      <c r="D185" s="193" t="s">
        <v>132</v>
      </c>
      <c r="E185" s="194" t="s">
        <v>20</v>
      </c>
      <c r="F185" s="195" t="s">
        <v>359</v>
      </c>
      <c r="G185" s="11"/>
      <c r="H185" s="196">
        <v>2</v>
      </c>
      <c r="I185" s="197"/>
      <c r="L185" s="192"/>
      <c r="M185" s="198"/>
      <c r="N185" s="199"/>
      <c r="O185" s="199"/>
      <c r="P185" s="199"/>
      <c r="Q185" s="199"/>
      <c r="R185" s="199"/>
      <c r="S185" s="199"/>
      <c r="T185" s="200"/>
      <c r="AT185" s="201" t="s">
        <v>132</v>
      </c>
      <c r="AU185" s="201" t="s">
        <v>81</v>
      </c>
      <c r="AV185" s="11" t="s">
        <v>81</v>
      </c>
      <c r="AW185" s="11" t="s">
        <v>39</v>
      </c>
      <c r="AX185" s="11" t="s">
        <v>22</v>
      </c>
      <c r="AY185" s="201" t="s">
        <v>119</v>
      </c>
    </row>
    <row r="186" spans="2:65" s="1" customFormat="1" ht="22.5" customHeight="1">
      <c r="B186" s="179"/>
      <c r="C186" s="180" t="s">
        <v>364</v>
      </c>
      <c r="D186" s="180" t="s">
        <v>121</v>
      </c>
      <c r="E186" s="181" t="s">
        <v>365</v>
      </c>
      <c r="F186" s="182" t="s">
        <v>366</v>
      </c>
      <c r="G186" s="183" t="s">
        <v>124</v>
      </c>
      <c r="H186" s="184">
        <v>26</v>
      </c>
      <c r="I186" s="185"/>
      <c r="J186" s="186">
        <f>ROUND(I186*H186,2)</f>
        <v>0</v>
      </c>
      <c r="K186" s="182" t="s">
        <v>20</v>
      </c>
      <c r="L186" s="37"/>
      <c r="M186" s="187" t="s">
        <v>20</v>
      </c>
      <c r="N186" s="188" t="s">
        <v>48</v>
      </c>
      <c r="O186" s="38"/>
      <c r="P186" s="189">
        <f>O186*H186</f>
        <v>0</v>
      </c>
      <c r="Q186" s="189">
        <v>0.00032</v>
      </c>
      <c r="R186" s="189">
        <f>Q186*H186</f>
        <v>0</v>
      </c>
      <c r="S186" s="189">
        <v>0</v>
      </c>
      <c r="T186" s="190">
        <f>S186*H186</f>
        <v>0</v>
      </c>
      <c r="AR186" s="17" t="s">
        <v>336</v>
      </c>
      <c r="AT186" s="17" t="s">
        <v>121</v>
      </c>
      <c r="AU186" s="17" t="s">
        <v>81</v>
      </c>
      <c r="AY186" s="17" t="s">
        <v>119</v>
      </c>
      <c r="BE186" s="191">
        <f>IF(N186="základní",J186,0)</f>
        <v>0</v>
      </c>
      <c r="BF186" s="191">
        <f>IF(N186="snížená",J186,0)</f>
        <v>0</v>
      </c>
      <c r="BG186" s="191">
        <f>IF(N186="zákl. přenesená",J186,0)</f>
        <v>0</v>
      </c>
      <c r="BH186" s="191">
        <f>IF(N186="sníž. přenesená",J186,0)</f>
        <v>0</v>
      </c>
      <c r="BI186" s="191">
        <f>IF(N186="nulová",J186,0)</f>
        <v>0</v>
      </c>
      <c r="BJ186" s="17" t="s">
        <v>126</v>
      </c>
      <c r="BK186" s="191">
        <f>ROUND(I186*H186,2)</f>
        <v>0</v>
      </c>
      <c r="BL186" s="17" t="s">
        <v>336</v>
      </c>
      <c r="BM186" s="17" t="s">
        <v>367</v>
      </c>
    </row>
    <row r="187" spans="2:65" s="1" customFormat="1" ht="22.5" customHeight="1">
      <c r="B187" s="179"/>
      <c r="C187" s="215" t="s">
        <v>368</v>
      </c>
      <c r="D187" s="215" t="s">
        <v>194</v>
      </c>
      <c r="E187" s="216" t="s">
        <v>369</v>
      </c>
      <c r="F187" s="217" t="s">
        <v>370</v>
      </c>
      <c r="G187" s="218" t="s">
        <v>371</v>
      </c>
      <c r="H187" s="219">
        <v>26</v>
      </c>
      <c r="I187" s="220"/>
      <c r="J187" s="221">
        <f>ROUND(I187*H187,2)</f>
        <v>0</v>
      </c>
      <c r="K187" s="217" t="s">
        <v>20</v>
      </c>
      <c r="L187" s="222"/>
      <c r="M187" s="223" t="s">
        <v>20</v>
      </c>
      <c r="N187" s="224" t="s">
        <v>48</v>
      </c>
      <c r="O187" s="38"/>
      <c r="P187" s="189">
        <f>O187*H187</f>
        <v>0</v>
      </c>
      <c r="Q187" s="189">
        <v>0.01916</v>
      </c>
      <c r="R187" s="189">
        <f>Q187*H187</f>
        <v>0</v>
      </c>
      <c r="S187" s="189">
        <v>0</v>
      </c>
      <c r="T187" s="190">
        <f>S187*H187</f>
        <v>0</v>
      </c>
      <c r="AR187" s="17" t="s">
        <v>342</v>
      </c>
      <c r="AT187" s="17" t="s">
        <v>194</v>
      </c>
      <c r="AU187" s="17" t="s">
        <v>81</v>
      </c>
      <c r="AY187" s="17" t="s">
        <v>119</v>
      </c>
      <c r="BE187" s="191">
        <f>IF(N187="základní",J187,0)</f>
        <v>0</v>
      </c>
      <c r="BF187" s="191">
        <f>IF(N187="snížená",J187,0)</f>
        <v>0</v>
      </c>
      <c r="BG187" s="191">
        <f>IF(N187="zákl. přenesená",J187,0)</f>
        <v>0</v>
      </c>
      <c r="BH187" s="191">
        <f>IF(N187="sníž. přenesená",J187,0)</f>
        <v>0</v>
      </c>
      <c r="BI187" s="191">
        <f>IF(N187="nulová",J187,0)</f>
        <v>0</v>
      </c>
      <c r="BJ187" s="17" t="s">
        <v>126</v>
      </c>
      <c r="BK187" s="191">
        <f>ROUND(I187*H187,2)</f>
        <v>0</v>
      </c>
      <c r="BL187" s="17" t="s">
        <v>342</v>
      </c>
      <c r="BM187" s="17" t="s">
        <v>372</v>
      </c>
    </row>
    <row r="188" spans="2:51" s="11" customFormat="1" ht="22.5" customHeight="1">
      <c r="B188" s="192"/>
      <c r="D188" s="193" t="s">
        <v>132</v>
      </c>
      <c r="E188" s="194" t="s">
        <v>20</v>
      </c>
      <c r="F188" s="195" t="s">
        <v>373</v>
      </c>
      <c r="G188" s="11"/>
      <c r="H188" s="196">
        <v>26</v>
      </c>
      <c r="I188" s="197"/>
      <c r="L188" s="192"/>
      <c r="M188" s="198"/>
      <c r="N188" s="199"/>
      <c r="O188" s="199"/>
      <c r="P188" s="199"/>
      <c r="Q188" s="199"/>
      <c r="R188" s="199"/>
      <c r="S188" s="199"/>
      <c r="T188" s="200"/>
      <c r="AT188" s="201" t="s">
        <v>132</v>
      </c>
      <c r="AU188" s="201" t="s">
        <v>81</v>
      </c>
      <c r="AV188" s="11" t="s">
        <v>81</v>
      </c>
      <c r="AW188" s="11" t="s">
        <v>39</v>
      </c>
      <c r="AX188" s="11" t="s">
        <v>22</v>
      </c>
      <c r="AY188" s="201" t="s">
        <v>119</v>
      </c>
    </row>
    <row r="189" spans="2:65" s="1" customFormat="1" ht="22.5" customHeight="1">
      <c r="B189" s="179"/>
      <c r="C189" s="215" t="s">
        <v>374</v>
      </c>
      <c r="D189" s="215" t="s">
        <v>194</v>
      </c>
      <c r="E189" s="216" t="s">
        <v>375</v>
      </c>
      <c r="F189" s="217" t="s">
        <v>376</v>
      </c>
      <c r="G189" s="218" t="s">
        <v>124</v>
      </c>
      <c r="H189" s="219">
        <v>188</v>
      </c>
      <c r="I189" s="220"/>
      <c r="J189" s="221">
        <f>ROUND(I189*H189,2)</f>
        <v>0</v>
      </c>
      <c r="K189" s="217" t="s">
        <v>20</v>
      </c>
      <c r="L189" s="222"/>
      <c r="M189" s="223" t="s">
        <v>20</v>
      </c>
      <c r="N189" s="224" t="s">
        <v>48</v>
      </c>
      <c r="O189" s="38"/>
      <c r="P189" s="189">
        <f>O189*H189</f>
        <v>0</v>
      </c>
      <c r="Q189" s="189">
        <v>0.0058</v>
      </c>
      <c r="R189" s="189">
        <f>Q189*H189</f>
        <v>0</v>
      </c>
      <c r="S189" s="189">
        <v>0</v>
      </c>
      <c r="T189" s="190">
        <f>S189*H189</f>
        <v>0</v>
      </c>
      <c r="AR189" s="17" t="s">
        <v>160</v>
      </c>
      <c r="AT189" s="17" t="s">
        <v>194</v>
      </c>
      <c r="AU189" s="17" t="s">
        <v>81</v>
      </c>
      <c r="AY189" s="17" t="s">
        <v>119</v>
      </c>
      <c r="BE189" s="191">
        <f>IF(N189="základní",J189,0)</f>
        <v>0</v>
      </c>
      <c r="BF189" s="191">
        <f>IF(N189="snížená",J189,0)</f>
        <v>0</v>
      </c>
      <c r="BG189" s="191">
        <f>IF(N189="zákl. přenesená",J189,0)</f>
        <v>0</v>
      </c>
      <c r="BH189" s="191">
        <f>IF(N189="sníž. přenesená",J189,0)</f>
        <v>0</v>
      </c>
      <c r="BI189" s="191">
        <f>IF(N189="nulová",J189,0)</f>
        <v>0</v>
      </c>
      <c r="BJ189" s="17" t="s">
        <v>126</v>
      </c>
      <c r="BK189" s="191">
        <f>ROUND(I189*H189,2)</f>
        <v>0</v>
      </c>
      <c r="BL189" s="17" t="s">
        <v>126</v>
      </c>
      <c r="BM189" s="17" t="s">
        <v>377</v>
      </c>
    </row>
    <row r="190" spans="2:51" s="11" customFormat="1" ht="22.5" customHeight="1">
      <c r="B190" s="192"/>
      <c r="D190" s="193" t="s">
        <v>132</v>
      </c>
      <c r="E190" s="194" t="s">
        <v>20</v>
      </c>
      <c r="F190" s="195" t="s">
        <v>378</v>
      </c>
      <c r="G190" s="11"/>
      <c r="H190" s="196">
        <v>188</v>
      </c>
      <c r="I190" s="197"/>
      <c r="L190" s="192"/>
      <c r="M190" s="198"/>
      <c r="N190" s="199"/>
      <c r="O190" s="199"/>
      <c r="P190" s="199"/>
      <c r="Q190" s="199"/>
      <c r="R190" s="199"/>
      <c r="S190" s="199"/>
      <c r="T190" s="200"/>
      <c r="AT190" s="201" t="s">
        <v>132</v>
      </c>
      <c r="AU190" s="201" t="s">
        <v>81</v>
      </c>
      <c r="AV190" s="11" t="s">
        <v>81</v>
      </c>
      <c r="AW190" s="11" t="s">
        <v>39</v>
      </c>
      <c r="AX190" s="11" t="s">
        <v>22</v>
      </c>
      <c r="AY190" s="201" t="s">
        <v>119</v>
      </c>
    </row>
    <row r="191" spans="2:65" s="1" customFormat="1" ht="22.5" customHeight="1">
      <c r="B191" s="179"/>
      <c r="C191" s="215" t="s">
        <v>379</v>
      </c>
      <c r="D191" s="215" t="s">
        <v>194</v>
      </c>
      <c r="E191" s="216" t="s">
        <v>380</v>
      </c>
      <c r="F191" s="217" t="s">
        <v>381</v>
      </c>
      <c r="G191" s="218" t="s">
        <v>371</v>
      </c>
      <c r="H191" s="219">
        <v>204</v>
      </c>
      <c r="I191" s="220"/>
      <c r="J191" s="221">
        <f>ROUND(I191*H191,2)</f>
        <v>0</v>
      </c>
      <c r="K191" s="217" t="s">
        <v>125</v>
      </c>
      <c r="L191" s="222"/>
      <c r="M191" s="223" t="s">
        <v>20</v>
      </c>
      <c r="N191" s="224" t="s">
        <v>48</v>
      </c>
      <c r="O191" s="38"/>
      <c r="P191" s="189">
        <f>O191*H191</f>
        <v>0</v>
      </c>
      <c r="Q191" s="189">
        <v>0.55</v>
      </c>
      <c r="R191" s="189">
        <f>Q191*H191</f>
        <v>0</v>
      </c>
      <c r="S191" s="189">
        <v>0</v>
      </c>
      <c r="T191" s="190">
        <f>S191*H191</f>
        <v>0</v>
      </c>
      <c r="AR191" s="17" t="s">
        <v>160</v>
      </c>
      <c r="AT191" s="17" t="s">
        <v>194</v>
      </c>
      <c r="AU191" s="17" t="s">
        <v>81</v>
      </c>
      <c r="AY191" s="17" t="s">
        <v>119</v>
      </c>
      <c r="BE191" s="191">
        <f>IF(N191="základní",J191,0)</f>
        <v>0</v>
      </c>
      <c r="BF191" s="191">
        <f>IF(N191="snížená",J191,0)</f>
        <v>0</v>
      </c>
      <c r="BG191" s="191">
        <f>IF(N191="zákl. přenesená",J191,0)</f>
        <v>0</v>
      </c>
      <c r="BH191" s="191">
        <f>IF(N191="sníž. přenesená",J191,0)</f>
        <v>0</v>
      </c>
      <c r="BI191" s="191">
        <f>IF(N191="nulová",J191,0)</f>
        <v>0</v>
      </c>
      <c r="BJ191" s="17" t="s">
        <v>126</v>
      </c>
      <c r="BK191" s="191">
        <f>ROUND(I191*H191,2)</f>
        <v>0</v>
      </c>
      <c r="BL191" s="17" t="s">
        <v>126</v>
      </c>
      <c r="BM191" s="17" t="s">
        <v>382</v>
      </c>
    </row>
    <row r="192" spans="2:51" s="11" customFormat="1" ht="22.5" customHeight="1">
      <c r="B192" s="192"/>
      <c r="D192" s="193" t="s">
        <v>132</v>
      </c>
      <c r="E192" s="194" t="s">
        <v>20</v>
      </c>
      <c r="F192" s="195" t="s">
        <v>383</v>
      </c>
      <c r="G192" s="11"/>
      <c r="H192" s="196">
        <v>204</v>
      </c>
      <c r="I192" s="197"/>
      <c r="L192" s="192"/>
      <c r="M192" s="198"/>
      <c r="N192" s="199"/>
      <c r="O192" s="199"/>
      <c r="P192" s="199"/>
      <c r="Q192" s="199"/>
      <c r="R192" s="199"/>
      <c r="S192" s="199"/>
      <c r="T192" s="200"/>
      <c r="AT192" s="201" t="s">
        <v>132</v>
      </c>
      <c r="AU192" s="201" t="s">
        <v>81</v>
      </c>
      <c r="AV192" s="11" t="s">
        <v>81</v>
      </c>
      <c r="AW192" s="11" t="s">
        <v>39</v>
      </c>
      <c r="AX192" s="11" t="s">
        <v>22</v>
      </c>
      <c r="AY192" s="201" t="s">
        <v>119</v>
      </c>
    </row>
    <row r="193" spans="2:65" s="1" customFormat="1" ht="22.5" customHeight="1">
      <c r="B193" s="179"/>
      <c r="C193" s="180" t="s">
        <v>384</v>
      </c>
      <c r="D193" s="180" t="s">
        <v>121</v>
      </c>
      <c r="E193" s="181" t="s">
        <v>385</v>
      </c>
      <c r="F193" s="182" t="s">
        <v>386</v>
      </c>
      <c r="G193" s="183" t="s">
        <v>149</v>
      </c>
      <c r="H193" s="184">
        <v>512.6</v>
      </c>
      <c r="I193" s="185"/>
      <c r="J193" s="186">
        <f>ROUND(I193*H193,2)</f>
        <v>0</v>
      </c>
      <c r="K193" s="182" t="s">
        <v>125</v>
      </c>
      <c r="L193" s="37"/>
      <c r="M193" s="187" t="s">
        <v>20</v>
      </c>
      <c r="N193" s="188" t="s">
        <v>48</v>
      </c>
      <c r="O193" s="38"/>
      <c r="P193" s="189">
        <f>O193*H193</f>
        <v>0</v>
      </c>
      <c r="Q193" s="189">
        <v>0</v>
      </c>
      <c r="R193" s="189">
        <f>Q193*H193</f>
        <v>0</v>
      </c>
      <c r="S193" s="189">
        <v>0</v>
      </c>
      <c r="T193" s="190">
        <f>S193*H193</f>
        <v>0</v>
      </c>
      <c r="AR193" s="17" t="s">
        <v>336</v>
      </c>
      <c r="AT193" s="17" t="s">
        <v>121</v>
      </c>
      <c r="AU193" s="17" t="s">
        <v>81</v>
      </c>
      <c r="AY193" s="17" t="s">
        <v>119</v>
      </c>
      <c r="BE193" s="191">
        <f>IF(N193="základní",J193,0)</f>
        <v>0</v>
      </c>
      <c r="BF193" s="191">
        <f>IF(N193="snížená",J193,0)</f>
        <v>0</v>
      </c>
      <c r="BG193" s="191">
        <f>IF(N193="zákl. přenesená",J193,0)</f>
        <v>0</v>
      </c>
      <c r="BH193" s="191">
        <f>IF(N193="sníž. přenesená",J193,0)</f>
        <v>0</v>
      </c>
      <c r="BI193" s="191">
        <f>IF(N193="nulová",J193,0)</f>
        <v>0</v>
      </c>
      <c r="BJ193" s="17" t="s">
        <v>126</v>
      </c>
      <c r="BK193" s="191">
        <f>ROUND(I193*H193,2)</f>
        <v>0</v>
      </c>
      <c r="BL193" s="17" t="s">
        <v>336</v>
      </c>
      <c r="BM193" s="17" t="s">
        <v>387</v>
      </c>
    </row>
    <row r="194" spans="2:65" s="1" customFormat="1" ht="22.5" customHeight="1">
      <c r="B194" s="179"/>
      <c r="C194" s="180" t="s">
        <v>388</v>
      </c>
      <c r="D194" s="180" t="s">
        <v>121</v>
      </c>
      <c r="E194" s="181" t="s">
        <v>389</v>
      </c>
      <c r="F194" s="182" t="s">
        <v>390</v>
      </c>
      <c r="G194" s="183" t="s">
        <v>261</v>
      </c>
      <c r="H194" s="184">
        <v>1</v>
      </c>
      <c r="I194" s="185"/>
      <c r="J194" s="186">
        <f>ROUND(I194*H194,2)</f>
        <v>0</v>
      </c>
      <c r="K194" s="182" t="s">
        <v>20</v>
      </c>
      <c r="L194" s="37"/>
      <c r="M194" s="187" t="s">
        <v>20</v>
      </c>
      <c r="N194" s="188" t="s">
        <v>48</v>
      </c>
      <c r="O194" s="38"/>
      <c r="P194" s="189">
        <f>O194*H194</f>
        <v>0</v>
      </c>
      <c r="Q194" s="189">
        <v>0</v>
      </c>
      <c r="R194" s="189">
        <f>Q194*H194</f>
        <v>0</v>
      </c>
      <c r="S194" s="189">
        <v>0</v>
      </c>
      <c r="T194" s="190">
        <f>S194*H194</f>
        <v>0</v>
      </c>
      <c r="AR194" s="17" t="s">
        <v>126</v>
      </c>
      <c r="AT194" s="17" t="s">
        <v>121</v>
      </c>
      <c r="AU194" s="17" t="s">
        <v>81</v>
      </c>
      <c r="AY194" s="17" t="s">
        <v>119</v>
      </c>
      <c r="BE194" s="191">
        <f>IF(N194="základní",J194,0)</f>
        <v>0</v>
      </c>
      <c r="BF194" s="191">
        <f>IF(N194="snížená",J194,0)</f>
        <v>0</v>
      </c>
      <c r="BG194" s="191">
        <f>IF(N194="zákl. přenesená",J194,0)</f>
        <v>0</v>
      </c>
      <c r="BH194" s="191">
        <f>IF(N194="sníž. přenesená",J194,0)</f>
        <v>0</v>
      </c>
      <c r="BI194" s="191">
        <f>IF(N194="nulová",J194,0)</f>
        <v>0</v>
      </c>
      <c r="BJ194" s="17" t="s">
        <v>126</v>
      </c>
      <c r="BK194" s="191">
        <f>ROUND(I194*H194,2)</f>
        <v>0</v>
      </c>
      <c r="BL194" s="17" t="s">
        <v>126</v>
      </c>
      <c r="BM194" s="17" t="s">
        <v>391</v>
      </c>
    </row>
    <row r="195" spans="2:63" s="10" customFormat="1" ht="36.75" customHeight="1">
      <c r="B195" s="165"/>
      <c r="D195" s="166" t="s">
        <v>74</v>
      </c>
      <c r="E195" s="167" t="s">
        <v>392</v>
      </c>
      <c r="F195" s="167" t="s">
        <v>393</v>
      </c>
      <c r="I195" s="168"/>
      <c r="J195" s="169">
        <f>BK195</f>
        <v>0</v>
      </c>
      <c r="L195" s="165"/>
      <c r="M195" s="170"/>
      <c r="N195" s="171"/>
      <c r="O195" s="171"/>
      <c r="P195" s="172">
        <f>P196+P201</f>
        <v>0</v>
      </c>
      <c r="Q195" s="171"/>
      <c r="R195" s="172">
        <f>R196+R201</f>
        <v>0</v>
      </c>
      <c r="S195" s="171"/>
      <c r="T195" s="173">
        <f>T196+T201</f>
        <v>0</v>
      </c>
      <c r="AR195" s="166" t="s">
        <v>146</v>
      </c>
      <c r="AT195" s="174" t="s">
        <v>74</v>
      </c>
      <c r="AU195" s="174" t="s">
        <v>75</v>
      </c>
      <c r="AY195" s="166" t="s">
        <v>119</v>
      </c>
      <c r="BK195" s="175">
        <f>BK196+BK201</f>
        <v>0</v>
      </c>
    </row>
    <row r="196" spans="2:63" s="10" customFormat="1" ht="19.5" customHeight="1">
      <c r="B196" s="165"/>
      <c r="D196" s="176" t="s">
        <v>74</v>
      </c>
      <c r="E196" s="177" t="s">
        <v>394</v>
      </c>
      <c r="F196" s="177" t="s">
        <v>395</v>
      </c>
      <c r="I196" s="168"/>
      <c r="J196" s="178">
        <f>BK196</f>
        <v>0</v>
      </c>
      <c r="L196" s="165"/>
      <c r="M196" s="170"/>
      <c r="N196" s="171"/>
      <c r="O196" s="171"/>
      <c r="P196" s="172">
        <f>SUM(P197:P200)</f>
        <v>0</v>
      </c>
      <c r="Q196" s="171"/>
      <c r="R196" s="172">
        <f>SUM(R197:R200)</f>
        <v>0</v>
      </c>
      <c r="S196" s="171"/>
      <c r="T196" s="173">
        <f>SUM(T197:T200)</f>
        <v>0</v>
      </c>
      <c r="AR196" s="166" t="s">
        <v>146</v>
      </c>
      <c r="AT196" s="174" t="s">
        <v>74</v>
      </c>
      <c r="AU196" s="174" t="s">
        <v>22</v>
      </c>
      <c r="AY196" s="166" t="s">
        <v>119</v>
      </c>
      <c r="BK196" s="175">
        <f>SUM(BK197:BK200)</f>
        <v>0</v>
      </c>
    </row>
    <row r="197" spans="2:65" s="1" customFormat="1" ht="22.5" customHeight="1">
      <c r="B197" s="179"/>
      <c r="C197" s="180" t="s">
        <v>396</v>
      </c>
      <c r="D197" s="180" t="s">
        <v>121</v>
      </c>
      <c r="E197" s="181" t="s">
        <v>397</v>
      </c>
      <c r="F197" s="182" t="s">
        <v>398</v>
      </c>
      <c r="G197" s="183" t="s">
        <v>261</v>
      </c>
      <c r="H197" s="184">
        <v>1</v>
      </c>
      <c r="I197" s="185"/>
      <c r="J197" s="186">
        <f>ROUND(I197*H197,2)</f>
        <v>0</v>
      </c>
      <c r="K197" s="182" t="s">
        <v>20</v>
      </c>
      <c r="L197" s="37"/>
      <c r="M197" s="187" t="s">
        <v>20</v>
      </c>
      <c r="N197" s="188" t="s">
        <v>48</v>
      </c>
      <c r="O197" s="38"/>
      <c r="P197" s="189">
        <f>O197*H197</f>
        <v>0</v>
      </c>
      <c r="Q197" s="189">
        <v>0</v>
      </c>
      <c r="R197" s="189">
        <f>Q197*H197</f>
        <v>0</v>
      </c>
      <c r="S197" s="189">
        <v>0</v>
      </c>
      <c r="T197" s="190">
        <f>S197*H197</f>
        <v>0</v>
      </c>
      <c r="AR197" s="17" t="s">
        <v>399</v>
      </c>
      <c r="AT197" s="17" t="s">
        <v>121</v>
      </c>
      <c r="AU197" s="17" t="s">
        <v>81</v>
      </c>
      <c r="AY197" s="17" t="s">
        <v>119</v>
      </c>
      <c r="BE197" s="191">
        <f>IF(N197="základní",J197,0)</f>
        <v>0</v>
      </c>
      <c r="BF197" s="191">
        <f>IF(N197="snížená",J197,0)</f>
        <v>0</v>
      </c>
      <c r="BG197" s="191">
        <f>IF(N197="zákl. přenesená",J197,0)</f>
        <v>0</v>
      </c>
      <c r="BH197" s="191">
        <f>IF(N197="sníž. přenesená",J197,0)</f>
        <v>0</v>
      </c>
      <c r="BI197" s="191">
        <f>IF(N197="nulová",J197,0)</f>
        <v>0</v>
      </c>
      <c r="BJ197" s="17" t="s">
        <v>126</v>
      </c>
      <c r="BK197" s="191">
        <f>ROUND(I197*H197,2)</f>
        <v>0</v>
      </c>
      <c r="BL197" s="17" t="s">
        <v>399</v>
      </c>
      <c r="BM197" s="17" t="s">
        <v>400</v>
      </c>
    </row>
    <row r="198" spans="2:65" s="1" customFormat="1" ht="22.5" customHeight="1">
      <c r="B198" s="179"/>
      <c r="C198" s="180" t="s">
        <v>401</v>
      </c>
      <c r="D198" s="180" t="s">
        <v>121</v>
      </c>
      <c r="E198" s="181" t="s">
        <v>402</v>
      </c>
      <c r="F198" s="182" t="s">
        <v>403</v>
      </c>
      <c r="G198" s="183" t="s">
        <v>261</v>
      </c>
      <c r="H198" s="184">
        <v>1</v>
      </c>
      <c r="I198" s="185"/>
      <c r="J198" s="186">
        <f>ROUND(I198*H198,2)</f>
        <v>0</v>
      </c>
      <c r="K198" s="182" t="s">
        <v>125</v>
      </c>
      <c r="L198" s="37"/>
      <c r="M198" s="187" t="s">
        <v>20</v>
      </c>
      <c r="N198" s="188" t="s">
        <v>48</v>
      </c>
      <c r="O198" s="38"/>
      <c r="P198" s="189">
        <f>O198*H198</f>
        <v>0</v>
      </c>
      <c r="Q198" s="189">
        <v>0</v>
      </c>
      <c r="R198" s="189">
        <f>Q198*H198</f>
        <v>0</v>
      </c>
      <c r="S198" s="189">
        <v>0</v>
      </c>
      <c r="T198" s="190">
        <f>S198*H198</f>
        <v>0</v>
      </c>
      <c r="AR198" s="17" t="s">
        <v>399</v>
      </c>
      <c r="AT198" s="17" t="s">
        <v>121</v>
      </c>
      <c r="AU198" s="17" t="s">
        <v>81</v>
      </c>
      <c r="AY198" s="17" t="s">
        <v>119</v>
      </c>
      <c r="BE198" s="191">
        <f>IF(N198="základní",J198,0)</f>
        <v>0</v>
      </c>
      <c r="BF198" s="191">
        <f>IF(N198="snížená",J198,0)</f>
        <v>0</v>
      </c>
      <c r="BG198" s="191">
        <f>IF(N198="zákl. přenesená",J198,0)</f>
        <v>0</v>
      </c>
      <c r="BH198" s="191">
        <f>IF(N198="sníž. přenesená",J198,0)</f>
        <v>0</v>
      </c>
      <c r="BI198" s="191">
        <f>IF(N198="nulová",J198,0)</f>
        <v>0</v>
      </c>
      <c r="BJ198" s="17" t="s">
        <v>126</v>
      </c>
      <c r="BK198" s="191">
        <f>ROUND(I198*H198,2)</f>
        <v>0</v>
      </c>
      <c r="BL198" s="17" t="s">
        <v>399</v>
      </c>
      <c r="BM198" s="17" t="s">
        <v>404</v>
      </c>
    </row>
    <row r="199" spans="2:65" s="1" customFormat="1" ht="22.5" customHeight="1">
      <c r="B199" s="179"/>
      <c r="C199" s="180" t="s">
        <v>405</v>
      </c>
      <c r="D199" s="180" t="s">
        <v>121</v>
      </c>
      <c r="E199" s="181" t="s">
        <v>406</v>
      </c>
      <c r="F199" s="182" t="s">
        <v>407</v>
      </c>
      <c r="G199" s="183" t="s">
        <v>261</v>
      </c>
      <c r="H199" s="184">
        <v>1</v>
      </c>
      <c r="I199" s="185"/>
      <c r="J199" s="186">
        <f>ROUND(I199*H199,2)</f>
        <v>0</v>
      </c>
      <c r="K199" s="182" t="s">
        <v>20</v>
      </c>
      <c r="L199" s="37"/>
      <c r="M199" s="187" t="s">
        <v>20</v>
      </c>
      <c r="N199" s="188" t="s">
        <v>48</v>
      </c>
      <c r="O199" s="38"/>
      <c r="P199" s="189">
        <f>O199*H199</f>
        <v>0</v>
      </c>
      <c r="Q199" s="189">
        <v>0</v>
      </c>
      <c r="R199" s="189">
        <f>Q199*H199</f>
        <v>0</v>
      </c>
      <c r="S199" s="189">
        <v>0</v>
      </c>
      <c r="T199" s="190">
        <f>S199*H199</f>
        <v>0</v>
      </c>
      <c r="AR199" s="17" t="s">
        <v>399</v>
      </c>
      <c r="AT199" s="17" t="s">
        <v>121</v>
      </c>
      <c r="AU199" s="17" t="s">
        <v>81</v>
      </c>
      <c r="AY199" s="17" t="s">
        <v>119</v>
      </c>
      <c r="BE199" s="191">
        <f>IF(N199="základní",J199,0)</f>
        <v>0</v>
      </c>
      <c r="BF199" s="191">
        <f>IF(N199="snížená",J199,0)</f>
        <v>0</v>
      </c>
      <c r="BG199" s="191">
        <f>IF(N199="zákl. přenesená",J199,0)</f>
        <v>0</v>
      </c>
      <c r="BH199" s="191">
        <f>IF(N199="sníž. přenesená",J199,0)</f>
        <v>0</v>
      </c>
      <c r="BI199" s="191">
        <f>IF(N199="nulová",J199,0)</f>
        <v>0</v>
      </c>
      <c r="BJ199" s="17" t="s">
        <v>126</v>
      </c>
      <c r="BK199" s="191">
        <f>ROUND(I199*H199,2)</f>
        <v>0</v>
      </c>
      <c r="BL199" s="17" t="s">
        <v>399</v>
      </c>
      <c r="BM199" s="17" t="s">
        <v>408</v>
      </c>
    </row>
    <row r="200" spans="2:65" s="1" customFormat="1" ht="22.5" customHeight="1">
      <c r="B200" s="179"/>
      <c r="C200" s="180" t="s">
        <v>409</v>
      </c>
      <c r="D200" s="180" t="s">
        <v>121</v>
      </c>
      <c r="E200" s="181" t="s">
        <v>410</v>
      </c>
      <c r="F200" s="182" t="s">
        <v>411</v>
      </c>
      <c r="G200" s="183" t="s">
        <v>261</v>
      </c>
      <c r="H200" s="184">
        <v>1</v>
      </c>
      <c r="I200" s="185"/>
      <c r="J200" s="186">
        <f>ROUND(I200*H200,2)</f>
        <v>0</v>
      </c>
      <c r="K200" s="182" t="s">
        <v>125</v>
      </c>
      <c r="L200" s="37"/>
      <c r="M200" s="187" t="s">
        <v>20</v>
      </c>
      <c r="N200" s="188" t="s">
        <v>48</v>
      </c>
      <c r="O200" s="38"/>
      <c r="P200" s="189">
        <f>O200*H200</f>
        <v>0</v>
      </c>
      <c r="Q200" s="189">
        <v>0</v>
      </c>
      <c r="R200" s="189">
        <f>Q200*H200</f>
        <v>0</v>
      </c>
      <c r="S200" s="189">
        <v>0</v>
      </c>
      <c r="T200" s="190">
        <f>S200*H200</f>
        <v>0</v>
      </c>
      <c r="AR200" s="17" t="s">
        <v>399</v>
      </c>
      <c r="AT200" s="17" t="s">
        <v>121</v>
      </c>
      <c r="AU200" s="17" t="s">
        <v>81</v>
      </c>
      <c r="AY200" s="17" t="s">
        <v>119</v>
      </c>
      <c r="BE200" s="191">
        <f>IF(N200="základní",J200,0)</f>
        <v>0</v>
      </c>
      <c r="BF200" s="191">
        <f>IF(N200="snížená",J200,0)</f>
        <v>0</v>
      </c>
      <c r="BG200" s="191">
        <f>IF(N200="zákl. přenesená",J200,0)</f>
        <v>0</v>
      </c>
      <c r="BH200" s="191">
        <f>IF(N200="sníž. přenesená",J200,0)</f>
        <v>0</v>
      </c>
      <c r="BI200" s="191">
        <f>IF(N200="nulová",J200,0)</f>
        <v>0</v>
      </c>
      <c r="BJ200" s="17" t="s">
        <v>126</v>
      </c>
      <c r="BK200" s="191">
        <f>ROUND(I200*H200,2)</f>
        <v>0</v>
      </c>
      <c r="BL200" s="17" t="s">
        <v>399</v>
      </c>
      <c r="BM200" s="17" t="s">
        <v>412</v>
      </c>
    </row>
    <row r="201" spans="2:63" s="10" customFormat="1" ht="29.25" customHeight="1">
      <c r="B201" s="165"/>
      <c r="D201" s="176" t="s">
        <v>74</v>
      </c>
      <c r="E201" s="177" t="s">
        <v>413</v>
      </c>
      <c r="F201" s="177" t="s">
        <v>414</v>
      </c>
      <c r="I201" s="168"/>
      <c r="J201" s="178">
        <f>BK201</f>
        <v>0</v>
      </c>
      <c r="L201" s="165"/>
      <c r="M201" s="170"/>
      <c r="N201" s="171"/>
      <c r="O201" s="171"/>
      <c r="P201" s="172">
        <f>SUM(P202:P204)</f>
        <v>0</v>
      </c>
      <c r="Q201" s="171"/>
      <c r="R201" s="172">
        <f>SUM(R202:R204)</f>
        <v>0</v>
      </c>
      <c r="S201" s="171"/>
      <c r="T201" s="173">
        <f>SUM(T202:T204)</f>
        <v>0</v>
      </c>
      <c r="AR201" s="166" t="s">
        <v>146</v>
      </c>
      <c r="AT201" s="174" t="s">
        <v>74</v>
      </c>
      <c r="AU201" s="174" t="s">
        <v>22</v>
      </c>
      <c r="AY201" s="166" t="s">
        <v>119</v>
      </c>
      <c r="BK201" s="175">
        <f>SUM(BK202:BK204)</f>
        <v>0</v>
      </c>
    </row>
    <row r="202" spans="2:65" s="1" customFormat="1" ht="22.5" customHeight="1">
      <c r="B202" s="179"/>
      <c r="C202" s="180" t="s">
        <v>415</v>
      </c>
      <c r="D202" s="180" t="s">
        <v>121</v>
      </c>
      <c r="E202" s="181" t="s">
        <v>416</v>
      </c>
      <c r="F202" s="182" t="s">
        <v>417</v>
      </c>
      <c r="G202" s="183" t="s">
        <v>418</v>
      </c>
      <c r="H202" s="225"/>
      <c r="I202" s="185"/>
      <c r="J202" s="186">
        <f>ROUND(I202*H202,2)</f>
        <v>0</v>
      </c>
      <c r="K202" s="182" t="s">
        <v>20</v>
      </c>
      <c r="L202" s="37"/>
      <c r="M202" s="187" t="s">
        <v>20</v>
      </c>
      <c r="N202" s="188" t="s">
        <v>48</v>
      </c>
      <c r="O202" s="38"/>
      <c r="P202" s="189">
        <f>O202*H202</f>
        <v>0</v>
      </c>
      <c r="Q202" s="189">
        <v>0</v>
      </c>
      <c r="R202" s="189">
        <f>Q202*H202</f>
        <v>0</v>
      </c>
      <c r="S202" s="189">
        <v>0</v>
      </c>
      <c r="T202" s="190">
        <f>S202*H202</f>
        <v>0</v>
      </c>
      <c r="AR202" s="17" t="s">
        <v>399</v>
      </c>
      <c r="AT202" s="17" t="s">
        <v>121</v>
      </c>
      <c r="AU202" s="17" t="s">
        <v>81</v>
      </c>
      <c r="AY202" s="17" t="s">
        <v>119</v>
      </c>
      <c r="BE202" s="191">
        <f>IF(N202="základní",J202,0)</f>
        <v>0</v>
      </c>
      <c r="BF202" s="191">
        <f>IF(N202="snížená",J202,0)</f>
        <v>0</v>
      </c>
      <c r="BG202" s="191">
        <f>IF(N202="zákl. přenesená",J202,0)</f>
        <v>0</v>
      </c>
      <c r="BH202" s="191">
        <f>IF(N202="sníž. přenesená",J202,0)</f>
        <v>0</v>
      </c>
      <c r="BI202" s="191">
        <f>IF(N202="nulová",J202,0)</f>
        <v>0</v>
      </c>
      <c r="BJ202" s="17" t="s">
        <v>126</v>
      </c>
      <c r="BK202" s="191">
        <f>ROUND(I202*H202,2)</f>
        <v>0</v>
      </c>
      <c r="BL202" s="17" t="s">
        <v>399</v>
      </c>
      <c r="BM202" s="17" t="s">
        <v>419</v>
      </c>
    </row>
    <row r="203" spans="2:65" s="1" customFormat="1" ht="22.5" customHeight="1">
      <c r="B203" s="179"/>
      <c r="C203" s="180" t="s">
        <v>420</v>
      </c>
      <c r="D203" s="180" t="s">
        <v>121</v>
      </c>
      <c r="E203" s="181" t="s">
        <v>421</v>
      </c>
      <c r="F203" s="182" t="s">
        <v>422</v>
      </c>
      <c r="G203" s="183" t="s">
        <v>418</v>
      </c>
      <c r="H203" s="225"/>
      <c r="I203" s="185"/>
      <c r="J203" s="186">
        <f>ROUND(I203*H203,2)</f>
        <v>0</v>
      </c>
      <c r="K203" s="182" t="s">
        <v>20</v>
      </c>
      <c r="L203" s="37"/>
      <c r="M203" s="187" t="s">
        <v>20</v>
      </c>
      <c r="N203" s="188" t="s">
        <v>48</v>
      </c>
      <c r="O203" s="38"/>
      <c r="P203" s="189">
        <f>O203*H203</f>
        <v>0</v>
      </c>
      <c r="Q203" s="189">
        <v>0</v>
      </c>
      <c r="R203" s="189">
        <f>Q203*H203</f>
        <v>0</v>
      </c>
      <c r="S203" s="189">
        <v>0</v>
      </c>
      <c r="T203" s="190">
        <f>S203*H203</f>
        <v>0</v>
      </c>
      <c r="AR203" s="17" t="s">
        <v>399</v>
      </c>
      <c r="AT203" s="17" t="s">
        <v>121</v>
      </c>
      <c r="AU203" s="17" t="s">
        <v>81</v>
      </c>
      <c r="AY203" s="17" t="s">
        <v>119</v>
      </c>
      <c r="BE203" s="191">
        <f>IF(N203="základní",J203,0)</f>
        <v>0</v>
      </c>
      <c r="BF203" s="191">
        <f>IF(N203="snížená",J203,0)</f>
        <v>0</v>
      </c>
      <c r="BG203" s="191">
        <f>IF(N203="zákl. přenesená",J203,0)</f>
        <v>0</v>
      </c>
      <c r="BH203" s="191">
        <f>IF(N203="sníž. přenesená",J203,0)</f>
        <v>0</v>
      </c>
      <c r="BI203" s="191">
        <f>IF(N203="nulová",J203,0)</f>
        <v>0</v>
      </c>
      <c r="BJ203" s="17" t="s">
        <v>126</v>
      </c>
      <c r="BK203" s="191">
        <f>ROUND(I203*H203,2)</f>
        <v>0</v>
      </c>
      <c r="BL203" s="17" t="s">
        <v>399</v>
      </c>
      <c r="BM203" s="17" t="s">
        <v>423</v>
      </c>
    </row>
    <row r="204" spans="2:65" s="1" customFormat="1" ht="22.5" customHeight="1">
      <c r="B204" s="179"/>
      <c r="C204" s="180" t="s">
        <v>424</v>
      </c>
      <c r="D204" s="180" t="s">
        <v>121</v>
      </c>
      <c r="E204" s="181" t="s">
        <v>425</v>
      </c>
      <c r="F204" s="182" t="s">
        <v>426</v>
      </c>
      <c r="G204" s="183" t="s">
        <v>418</v>
      </c>
      <c r="H204" s="225"/>
      <c r="I204" s="185"/>
      <c r="J204" s="186">
        <f>ROUND(I204*H204,2)</f>
        <v>0</v>
      </c>
      <c r="K204" s="182" t="s">
        <v>20</v>
      </c>
      <c r="L204" s="37"/>
      <c r="M204" s="187" t="s">
        <v>20</v>
      </c>
      <c r="N204" s="226" t="s">
        <v>48</v>
      </c>
      <c r="O204" s="227"/>
      <c r="P204" s="228">
        <f>O204*H204</f>
        <v>0</v>
      </c>
      <c r="Q204" s="228">
        <v>0</v>
      </c>
      <c r="R204" s="228">
        <f>Q204*H204</f>
        <v>0</v>
      </c>
      <c r="S204" s="228">
        <v>0</v>
      </c>
      <c r="T204" s="229">
        <f>S204*H204</f>
        <v>0</v>
      </c>
      <c r="AR204" s="17" t="s">
        <v>399</v>
      </c>
      <c r="AT204" s="17" t="s">
        <v>121</v>
      </c>
      <c r="AU204" s="17" t="s">
        <v>81</v>
      </c>
      <c r="AY204" s="17" t="s">
        <v>119</v>
      </c>
      <c r="BE204" s="191">
        <f>IF(N204="základní",J204,0)</f>
        <v>0</v>
      </c>
      <c r="BF204" s="191">
        <f>IF(N204="snížená",J204,0)</f>
        <v>0</v>
      </c>
      <c r="BG204" s="191">
        <f>IF(N204="zákl. přenesená",J204,0)</f>
        <v>0</v>
      </c>
      <c r="BH204" s="191">
        <f>IF(N204="sníž. přenesená",J204,0)</f>
        <v>0</v>
      </c>
      <c r="BI204" s="191">
        <f>IF(N204="nulová",J204,0)</f>
        <v>0</v>
      </c>
      <c r="BJ204" s="17" t="s">
        <v>126</v>
      </c>
      <c r="BK204" s="191">
        <f>ROUND(I204*H204,2)</f>
        <v>0</v>
      </c>
      <c r="BL204" s="17" t="s">
        <v>399</v>
      </c>
      <c r="BM204" s="17" t="s">
        <v>427</v>
      </c>
    </row>
    <row r="205" spans="2:12" s="1" customFormat="1" ht="6.75" customHeight="1">
      <c r="B205" s="58"/>
      <c r="C205" s="59"/>
      <c r="D205" s="59"/>
      <c r="E205" s="59"/>
      <c r="F205" s="59"/>
      <c r="G205" s="59"/>
      <c r="H205" s="59"/>
      <c r="I205" s="131"/>
      <c r="J205" s="59"/>
      <c r="K205" s="59"/>
      <c r="L205" s="37"/>
    </row>
    <row r="206" ht="12.75">
      <c r="AT206" s="230"/>
    </row>
  </sheetData>
  <sheetProtection/>
  <mergeCells count="6">
    <mergeCell ref="E7:H7"/>
    <mergeCell ref="E22:H22"/>
    <mergeCell ref="E43:H43"/>
    <mergeCell ref="E77:H77"/>
    <mergeCell ref="G1:H1"/>
    <mergeCell ref="L2:V2"/>
  </mergeCells>
  <printOptions/>
  <pageMargins left="0.5833333134651184" right="0.5833333134651184" top="0.5833333134651184" bottom="0.5833333134651184" header="0" footer="0"/>
  <pageSetup blackAndWhite="1" errors="blank" fitToHeight="1" fitToWidth="1"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LAPTOP-6B8BOK62\Veronika Kubíčková</dc:creator>
  <cp:keywords/>
  <dc:description/>
  <cp:lastModifiedBy>LAPTOP-6B8BOK62\Veronika Kubíčková</cp:lastModifiedBy>
  <dcterms:created xsi:type="dcterms:W3CDTF">2018-02-09T09:25:00Z</dcterms:created>
  <dcterms:modified xsi:type="dcterms:W3CDTF">2018-02-09T09:25:03Z</dcterms:modified>
  <cp:category/>
  <cp:version/>
  <cp:contentType/>
  <cp:contentStatus/>
</cp:coreProperties>
</file>