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C868E8AA-DC53-41F8-A084-5807367EAD08}" xr6:coauthVersionLast="40" xr6:coauthVersionMax="40" xr10:uidLastSave="{00000000-0000-0000-0000-000000000000}"/>
  <bookViews>
    <workbookView xWindow="0" yWindow="0" windowWidth="16560" windowHeight="8355" xr2:uid="{00000000-000D-0000-FFFF-FFFF00000000}"/>
  </bookViews>
  <sheets>
    <sheet name="Rekapitulace stavby" sheetId="1" r:id="rId1"/>
    <sheet name="SO 001 - Příprava území, ..." sheetId="2" r:id="rId2"/>
    <sheet name="SO 101 - Chodník" sheetId="3" r:id="rId3"/>
    <sheet name="SO 192 - Dopravní značení..." sheetId="4" r:id="rId4"/>
    <sheet name="1000 - Ostatní náklady" sheetId="5" r:id="rId5"/>
    <sheet name="1020 - VRN" sheetId="6" r:id="rId6"/>
  </sheets>
  <definedNames>
    <definedName name="_xlnm.Print_Titles" localSheetId="4">'1000 - Ostatní náklady'!$117:$117</definedName>
    <definedName name="_xlnm.Print_Titles" localSheetId="5">'1020 - VRN'!$117:$117</definedName>
    <definedName name="_xlnm.Print_Titles" localSheetId="0">'Rekapitulace stavby'!$85:$85</definedName>
    <definedName name="_xlnm.Print_Titles" localSheetId="1">'SO 001 - Příprava území, ...'!$121:$121</definedName>
    <definedName name="_xlnm.Print_Titles" localSheetId="2">'SO 101 - Chodník'!$122:$122</definedName>
    <definedName name="_xlnm.Print_Titles" localSheetId="3">'SO 192 - Dopravní značení...'!$119:$119</definedName>
    <definedName name="_xlnm.Print_Area" localSheetId="4">'1000 - Ostatní náklady'!$C$4:$Q$70,'1000 - Ostatní náklady'!$C$76:$Q$101,'1000 - Ostatní náklady'!$C$107:$Q$133</definedName>
    <definedName name="_xlnm.Print_Area" localSheetId="5">'1020 - VRN'!$C$4:$Q$70,'1020 - VRN'!$C$76:$Q$101,'1020 - VRN'!$C$107:$Q$128</definedName>
    <definedName name="_xlnm.Print_Area" localSheetId="0">'Rekapitulace stavby'!$C$4:$AP$70,'Rekapitulace stavby'!$C$76:$AP$102</definedName>
    <definedName name="_xlnm.Print_Area" localSheetId="1">'SO 001 - Příprava území, ...'!$C$4:$Q$70,'SO 001 - Příprava území, ...'!$C$76:$Q$104,'SO 001 - Příprava území, ...'!$C$110:$Q$182</definedName>
    <definedName name="_xlnm.Print_Area" localSheetId="2">'SO 101 - Chodník'!$C$4:$Q$70,'SO 101 - Chodník'!$C$76:$Q$105,'SO 101 - Chodník'!$C$111:$Q$193</definedName>
    <definedName name="_xlnm.Print_Area" localSheetId="3">'SO 192 - Dopravní značení...'!$C$4:$Q$70,'SO 192 - Dopravní značení...'!$C$76:$Q$102,'SO 192 - Dopravní značení...'!$C$108:$Q$134</definedName>
  </definedNames>
  <calcPr calcId="181029"/>
</workbook>
</file>

<file path=xl/calcChain.xml><?xml version="1.0" encoding="utf-8"?>
<calcChain xmlns="http://schemas.openxmlformats.org/spreadsheetml/2006/main">
  <c r="AY94" i="1" l="1"/>
  <c r="AX94" i="1"/>
  <c r="BI128" i="6"/>
  <c r="BH128" i="6"/>
  <c r="BG128" i="6"/>
  <c r="BF128" i="6"/>
  <c r="BK128" i="6"/>
  <c r="N128" i="6" s="1"/>
  <c r="BE128" i="6" s="1"/>
  <c r="BI127" i="6"/>
  <c r="BH127" i="6"/>
  <c r="BG127" i="6"/>
  <c r="BF127" i="6"/>
  <c r="BK127" i="6"/>
  <c r="N127" i="6" s="1"/>
  <c r="BE127" i="6" s="1"/>
  <c r="BI126" i="6"/>
  <c r="BH126" i="6"/>
  <c r="BG126" i="6"/>
  <c r="BF126" i="6"/>
  <c r="BK126" i="6"/>
  <c r="N126" i="6" s="1"/>
  <c r="BE126" i="6" s="1"/>
  <c r="BI125" i="6"/>
  <c r="BH125" i="6"/>
  <c r="BG125" i="6"/>
  <c r="BF125" i="6"/>
  <c r="BK125" i="6"/>
  <c r="N125" i="6" s="1"/>
  <c r="BE125" i="6" s="1"/>
  <c r="BI124" i="6"/>
  <c r="BH124" i="6"/>
  <c r="BG124" i="6"/>
  <c r="BF124" i="6"/>
  <c r="BK124" i="6"/>
  <c r="BI122" i="6"/>
  <c r="BH122" i="6"/>
  <c r="BG122" i="6"/>
  <c r="BF122" i="6"/>
  <c r="AA122" i="6"/>
  <c r="Y122" i="6"/>
  <c r="W122" i="6"/>
  <c r="BK122" i="6"/>
  <c r="N122" i="6"/>
  <c r="BE122" i="6" s="1"/>
  <c r="BI121" i="6"/>
  <c r="BH121" i="6"/>
  <c r="BG121" i="6"/>
  <c r="BF121" i="6"/>
  <c r="AA121" i="6"/>
  <c r="Y121" i="6"/>
  <c r="W121" i="6"/>
  <c r="W120" i="6" s="1"/>
  <c r="W119" i="6" s="1"/>
  <c r="W118" i="6" s="1"/>
  <c r="AU94" i="1" s="1"/>
  <c r="BK121" i="6"/>
  <c r="BK120" i="6" s="1"/>
  <c r="N121" i="6"/>
  <c r="BE121" i="6" s="1"/>
  <c r="F112" i="6"/>
  <c r="F110" i="6"/>
  <c r="BI99" i="6"/>
  <c r="BH99" i="6"/>
  <c r="BG99" i="6"/>
  <c r="BF99" i="6"/>
  <c r="BI98" i="6"/>
  <c r="BH98" i="6"/>
  <c r="BG98" i="6"/>
  <c r="BF98" i="6"/>
  <c r="BI97" i="6"/>
  <c r="BH97" i="6"/>
  <c r="BG97" i="6"/>
  <c r="BF97" i="6"/>
  <c r="BI96" i="6"/>
  <c r="BH96" i="6"/>
  <c r="BG96" i="6"/>
  <c r="BF96" i="6"/>
  <c r="BI95" i="6"/>
  <c r="BH95" i="6"/>
  <c r="BG95" i="6"/>
  <c r="BF95" i="6"/>
  <c r="BI94" i="6"/>
  <c r="H36" i="6" s="1"/>
  <c r="BD94" i="1" s="1"/>
  <c r="BH94" i="6"/>
  <c r="BG94" i="6"/>
  <c r="BF94" i="6"/>
  <c r="F81" i="6"/>
  <c r="F79" i="6"/>
  <c r="O21" i="6"/>
  <c r="E21" i="6"/>
  <c r="M84" i="6" s="1"/>
  <c r="O20" i="6"/>
  <c r="O18" i="6"/>
  <c r="E18" i="6"/>
  <c r="M114" i="6" s="1"/>
  <c r="O17" i="6"/>
  <c r="O15" i="6"/>
  <c r="E15" i="6"/>
  <c r="F115" i="6" s="1"/>
  <c r="O14" i="6"/>
  <c r="O12" i="6"/>
  <c r="E12" i="6"/>
  <c r="F114" i="6" s="1"/>
  <c r="O11" i="6"/>
  <c r="O9" i="6"/>
  <c r="M81" i="6" s="1"/>
  <c r="F6" i="6"/>
  <c r="F109" i="6" s="1"/>
  <c r="AY93" i="1"/>
  <c r="AX93" i="1"/>
  <c r="BI133" i="5"/>
  <c r="BH133" i="5"/>
  <c r="BG133" i="5"/>
  <c r="BF133" i="5"/>
  <c r="BK133" i="5"/>
  <c r="N133" i="5" s="1"/>
  <c r="BE133" i="5" s="1"/>
  <c r="BI132" i="5"/>
  <c r="BH132" i="5"/>
  <c r="BG132" i="5"/>
  <c r="BF132" i="5"/>
  <c r="BK132" i="5"/>
  <c r="N132" i="5" s="1"/>
  <c r="BE132" i="5" s="1"/>
  <c r="BI131" i="5"/>
  <c r="BH131" i="5"/>
  <c r="BG131" i="5"/>
  <c r="BF131" i="5"/>
  <c r="BK131" i="5"/>
  <c r="N131" i="5" s="1"/>
  <c r="BE131" i="5" s="1"/>
  <c r="BI130" i="5"/>
  <c r="BH130" i="5"/>
  <c r="BG130" i="5"/>
  <c r="BF130" i="5"/>
  <c r="BK130" i="5"/>
  <c r="N130" i="5" s="1"/>
  <c r="BE130" i="5" s="1"/>
  <c r="BI129" i="5"/>
  <c r="BH129" i="5"/>
  <c r="BG129" i="5"/>
  <c r="BF129" i="5"/>
  <c r="BK129" i="5"/>
  <c r="BI124" i="5"/>
  <c r="BH124" i="5"/>
  <c r="BG124" i="5"/>
  <c r="BF124" i="5"/>
  <c r="AA124" i="5"/>
  <c r="Y124" i="5"/>
  <c r="W124" i="5"/>
  <c r="W120" i="5" s="1"/>
  <c r="W119" i="5" s="1"/>
  <c r="W118" i="5" s="1"/>
  <c r="AU93" i="1" s="1"/>
  <c r="BK124" i="5"/>
  <c r="N124" i="5"/>
  <c r="BE124" i="5" s="1"/>
  <c r="BI121" i="5"/>
  <c r="BH121" i="5"/>
  <c r="BG121" i="5"/>
  <c r="BF121" i="5"/>
  <c r="AA121" i="5"/>
  <c r="Y121" i="5"/>
  <c r="W121" i="5"/>
  <c r="BK121" i="5"/>
  <c r="BK120" i="5" s="1"/>
  <c r="N120" i="5" s="1"/>
  <c r="N90" i="5" s="1"/>
  <c r="N121" i="5"/>
  <c r="BE121" i="5" s="1"/>
  <c r="M115" i="5"/>
  <c r="F112" i="5"/>
  <c r="F11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BI96" i="5"/>
  <c r="BH96" i="5"/>
  <c r="BG96" i="5"/>
  <c r="BF96" i="5"/>
  <c r="BI95" i="5"/>
  <c r="BH95" i="5"/>
  <c r="BG95" i="5"/>
  <c r="BF95" i="5"/>
  <c r="BI94" i="5"/>
  <c r="H36" i="5" s="1"/>
  <c r="BD93" i="1" s="1"/>
  <c r="BH94" i="5"/>
  <c r="BG94" i="5"/>
  <c r="BF94" i="5"/>
  <c r="M84" i="5"/>
  <c r="F81" i="5"/>
  <c r="F79" i="5"/>
  <c r="O21" i="5"/>
  <c r="E21" i="5"/>
  <c r="O20" i="5"/>
  <c r="O18" i="5"/>
  <c r="E18" i="5"/>
  <c r="M114" i="5" s="1"/>
  <c r="O17" i="5"/>
  <c r="O15" i="5"/>
  <c r="E15" i="5"/>
  <c r="F115" i="5" s="1"/>
  <c r="O14" i="5"/>
  <c r="O12" i="5"/>
  <c r="E12" i="5"/>
  <c r="O11" i="5"/>
  <c r="O9" i="5"/>
  <c r="M112" i="5" s="1"/>
  <c r="F6" i="5"/>
  <c r="F109" i="5" s="1"/>
  <c r="AY92" i="1"/>
  <c r="AX92" i="1"/>
  <c r="BI134" i="4"/>
  <c r="BH134" i="4"/>
  <c r="BG134" i="4"/>
  <c r="BF134" i="4"/>
  <c r="N134" i="4"/>
  <c r="BE134" i="4" s="1"/>
  <c r="BK134" i="4"/>
  <c r="BI133" i="4"/>
  <c r="BH133" i="4"/>
  <c r="BG133" i="4"/>
  <c r="BF133" i="4"/>
  <c r="BK133" i="4"/>
  <c r="N133" i="4" s="1"/>
  <c r="BE133" i="4" s="1"/>
  <c r="BI132" i="4"/>
  <c r="BH132" i="4"/>
  <c r="BG132" i="4"/>
  <c r="BF132" i="4"/>
  <c r="BK132" i="4"/>
  <c r="BI131" i="4"/>
  <c r="BH131" i="4"/>
  <c r="BG131" i="4"/>
  <c r="BF131" i="4"/>
  <c r="BE131" i="4"/>
  <c r="BK131" i="4"/>
  <c r="N131" i="4" s="1"/>
  <c r="BI130" i="4"/>
  <c r="BH130" i="4"/>
  <c r="BG130" i="4"/>
  <c r="BF130" i="4"/>
  <c r="N130" i="4"/>
  <c r="BE130" i="4" s="1"/>
  <c r="BK130" i="4"/>
  <c r="BI123" i="4"/>
  <c r="BH123" i="4"/>
  <c r="BG123" i="4"/>
  <c r="BF123" i="4"/>
  <c r="AA123" i="4"/>
  <c r="AA122" i="4" s="1"/>
  <c r="AA121" i="4" s="1"/>
  <c r="AA120" i="4" s="1"/>
  <c r="Y123" i="4"/>
  <c r="Y122" i="4" s="1"/>
  <c r="Y121" i="4" s="1"/>
  <c r="Y120" i="4" s="1"/>
  <c r="W123" i="4"/>
  <c r="W122" i="4" s="1"/>
  <c r="W121" i="4" s="1"/>
  <c r="W120" i="4" s="1"/>
  <c r="AU92" i="1" s="1"/>
  <c r="BK123" i="4"/>
  <c r="BK122" i="4" s="1"/>
  <c r="N123" i="4"/>
  <c r="BE123" i="4" s="1"/>
  <c r="F116" i="4"/>
  <c r="F114" i="4"/>
  <c r="F112" i="4"/>
  <c r="F110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BH97" i="4"/>
  <c r="BG97" i="4"/>
  <c r="BF97" i="4"/>
  <c r="BI96" i="4"/>
  <c r="BH96" i="4"/>
  <c r="BG96" i="4"/>
  <c r="BF96" i="4"/>
  <c r="BI95" i="4"/>
  <c r="BH95" i="4"/>
  <c r="BG95" i="4"/>
  <c r="BF95" i="4"/>
  <c r="F82" i="4"/>
  <c r="F80" i="4"/>
  <c r="O22" i="4"/>
  <c r="E22" i="4"/>
  <c r="M117" i="4" s="1"/>
  <c r="O21" i="4"/>
  <c r="O19" i="4"/>
  <c r="E19" i="4"/>
  <c r="M116" i="4" s="1"/>
  <c r="O18" i="4"/>
  <c r="O16" i="4"/>
  <c r="E16" i="4"/>
  <c r="F117" i="4" s="1"/>
  <c r="O15" i="4"/>
  <c r="O13" i="4"/>
  <c r="E13" i="4"/>
  <c r="F84" i="4" s="1"/>
  <c r="O12" i="4"/>
  <c r="O10" i="4"/>
  <c r="M114" i="4" s="1"/>
  <c r="F6" i="4"/>
  <c r="F78" i="4" s="1"/>
  <c r="AY91" i="1"/>
  <c r="AX91" i="1"/>
  <c r="BI193" i="3"/>
  <c r="BH193" i="3"/>
  <c r="BG193" i="3"/>
  <c r="BF193" i="3"/>
  <c r="N193" i="3"/>
  <c r="BE193" i="3" s="1"/>
  <c r="BK193" i="3"/>
  <c r="BI192" i="3"/>
  <c r="BH192" i="3"/>
  <c r="BG192" i="3"/>
  <c r="BF192" i="3"/>
  <c r="BK192" i="3"/>
  <c r="N192" i="3" s="1"/>
  <c r="BE192" i="3" s="1"/>
  <c r="BI191" i="3"/>
  <c r="BH191" i="3"/>
  <c r="BG191" i="3"/>
  <c r="BF191" i="3"/>
  <c r="BK191" i="3"/>
  <c r="N191" i="3" s="1"/>
  <c r="BE191" i="3" s="1"/>
  <c r="BI190" i="3"/>
  <c r="BH190" i="3"/>
  <c r="BG190" i="3"/>
  <c r="BF190" i="3"/>
  <c r="BK190" i="3"/>
  <c r="N190" i="3" s="1"/>
  <c r="BE190" i="3" s="1"/>
  <c r="BI189" i="3"/>
  <c r="BH189" i="3"/>
  <c r="BG189" i="3"/>
  <c r="BF189" i="3"/>
  <c r="BK189" i="3"/>
  <c r="N189" i="3" s="1"/>
  <c r="BE189" i="3" s="1"/>
  <c r="BI187" i="3"/>
  <c r="BH187" i="3"/>
  <c r="BG187" i="3"/>
  <c r="BF187" i="3"/>
  <c r="BE187" i="3"/>
  <c r="AA187" i="3"/>
  <c r="AA186" i="3" s="1"/>
  <c r="Y187" i="3"/>
  <c r="Y186" i="3" s="1"/>
  <c r="W187" i="3"/>
  <c r="W186" i="3" s="1"/>
  <c r="BK187" i="3"/>
  <c r="BK186" i="3" s="1"/>
  <c r="N186" i="3" s="1"/>
  <c r="N94" i="3" s="1"/>
  <c r="N187" i="3"/>
  <c r="BI182" i="3"/>
  <c r="BH182" i="3"/>
  <c r="BG182" i="3"/>
  <c r="BF182" i="3"/>
  <c r="AA182" i="3"/>
  <c r="Y182" i="3"/>
  <c r="W182" i="3"/>
  <c r="BK182" i="3"/>
  <c r="N182" i="3"/>
  <c r="BE182" i="3" s="1"/>
  <c r="BI178" i="3"/>
  <c r="BH178" i="3"/>
  <c r="BG178" i="3"/>
  <c r="BF178" i="3"/>
  <c r="AA178" i="3"/>
  <c r="Y178" i="3"/>
  <c r="W178" i="3"/>
  <c r="BK178" i="3"/>
  <c r="N178" i="3"/>
  <c r="BE178" i="3" s="1"/>
  <c r="BI174" i="3"/>
  <c r="BH174" i="3"/>
  <c r="BG174" i="3"/>
  <c r="BF174" i="3"/>
  <c r="AA174" i="3"/>
  <c r="Y174" i="3"/>
  <c r="W174" i="3"/>
  <c r="BK174" i="3"/>
  <c r="N174" i="3"/>
  <c r="BE174" i="3" s="1"/>
  <c r="BI170" i="3"/>
  <c r="BH170" i="3"/>
  <c r="BG170" i="3"/>
  <c r="BF170" i="3"/>
  <c r="AA170" i="3"/>
  <c r="Y170" i="3"/>
  <c r="W170" i="3"/>
  <c r="BK170" i="3"/>
  <c r="N170" i="3"/>
  <c r="BE170" i="3" s="1"/>
  <c r="BI166" i="3"/>
  <c r="BH166" i="3"/>
  <c r="BG166" i="3"/>
  <c r="BF166" i="3"/>
  <c r="AA166" i="3"/>
  <c r="Y166" i="3"/>
  <c r="W166" i="3"/>
  <c r="BK166" i="3"/>
  <c r="BK165" i="3" s="1"/>
  <c r="N165" i="3" s="1"/>
  <c r="N93" i="3" s="1"/>
  <c r="N166" i="3"/>
  <c r="BE166" i="3" s="1"/>
  <c r="BI161" i="3"/>
  <c r="BH161" i="3"/>
  <c r="BG161" i="3"/>
  <c r="BF161" i="3"/>
  <c r="AA161" i="3"/>
  <c r="Y161" i="3"/>
  <c r="W161" i="3"/>
  <c r="BK161" i="3"/>
  <c r="N161" i="3"/>
  <c r="BE161" i="3" s="1"/>
  <c r="BI157" i="3"/>
  <c r="BH157" i="3"/>
  <c r="BG157" i="3"/>
  <c r="BF157" i="3"/>
  <c r="AA157" i="3"/>
  <c r="Y157" i="3"/>
  <c r="W157" i="3"/>
  <c r="BK157" i="3"/>
  <c r="N157" i="3"/>
  <c r="BE157" i="3" s="1"/>
  <c r="BI151" i="3"/>
  <c r="BH151" i="3"/>
  <c r="BG151" i="3"/>
  <c r="BF151" i="3"/>
  <c r="AA151" i="3"/>
  <c r="Y151" i="3"/>
  <c r="W151" i="3"/>
  <c r="BK151" i="3"/>
  <c r="N151" i="3"/>
  <c r="BE151" i="3" s="1"/>
  <c r="BI147" i="3"/>
  <c r="BH147" i="3"/>
  <c r="BG147" i="3"/>
  <c r="BF147" i="3"/>
  <c r="BE147" i="3"/>
  <c r="AA147" i="3"/>
  <c r="Y147" i="3"/>
  <c r="W147" i="3"/>
  <c r="BK147" i="3"/>
  <c r="N147" i="3"/>
  <c r="BI143" i="3"/>
  <c r="BH143" i="3"/>
  <c r="BG143" i="3"/>
  <c r="BF143" i="3"/>
  <c r="AA143" i="3"/>
  <c r="Y143" i="3"/>
  <c r="W143" i="3"/>
  <c r="BK143" i="3"/>
  <c r="N143" i="3"/>
  <c r="BE143" i="3" s="1"/>
  <c r="BI135" i="3"/>
  <c r="BH135" i="3"/>
  <c r="BG135" i="3"/>
  <c r="BF135" i="3"/>
  <c r="AA135" i="3"/>
  <c r="Y135" i="3"/>
  <c r="W135" i="3"/>
  <c r="BK135" i="3"/>
  <c r="N135" i="3"/>
  <c r="BE135" i="3" s="1"/>
  <c r="BI126" i="3"/>
  <c r="BH126" i="3"/>
  <c r="BG126" i="3"/>
  <c r="BF126" i="3"/>
  <c r="AA126" i="3"/>
  <c r="AA125" i="3" s="1"/>
  <c r="Y126" i="3"/>
  <c r="Y125" i="3" s="1"/>
  <c r="W126" i="3"/>
  <c r="W125" i="3" s="1"/>
  <c r="BK126" i="3"/>
  <c r="BK125" i="3" s="1"/>
  <c r="N126" i="3"/>
  <c r="BE126" i="3" s="1"/>
  <c r="F117" i="3"/>
  <c r="F115" i="3"/>
  <c r="BI103" i="3"/>
  <c r="BH103" i="3"/>
  <c r="BG103" i="3"/>
  <c r="BF103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BI99" i="3"/>
  <c r="BH99" i="3"/>
  <c r="BG99" i="3"/>
  <c r="BF99" i="3"/>
  <c r="BI98" i="3"/>
  <c r="BH98" i="3"/>
  <c r="BG98" i="3"/>
  <c r="H35" i="3" s="1"/>
  <c r="BB91" i="1" s="1"/>
  <c r="BF98" i="3"/>
  <c r="F82" i="3"/>
  <c r="F80" i="3"/>
  <c r="O22" i="3"/>
  <c r="E22" i="3"/>
  <c r="M120" i="3" s="1"/>
  <c r="O21" i="3"/>
  <c r="O19" i="3"/>
  <c r="E19" i="3"/>
  <c r="M119" i="3" s="1"/>
  <c r="O18" i="3"/>
  <c r="O16" i="3"/>
  <c r="E16" i="3"/>
  <c r="F85" i="3" s="1"/>
  <c r="O15" i="3"/>
  <c r="O13" i="3"/>
  <c r="E13" i="3"/>
  <c r="O12" i="3"/>
  <c r="O10" i="3"/>
  <c r="M117" i="3" s="1"/>
  <c r="F6" i="3"/>
  <c r="F113" i="3" s="1"/>
  <c r="AY89" i="1"/>
  <c r="AX89" i="1"/>
  <c r="BI182" i="2"/>
  <c r="BH182" i="2"/>
  <c r="BG182" i="2"/>
  <c r="BF182" i="2"/>
  <c r="BK182" i="2"/>
  <c r="N182" i="2" s="1"/>
  <c r="BE182" i="2" s="1"/>
  <c r="BI181" i="2"/>
  <c r="BH181" i="2"/>
  <c r="BG181" i="2"/>
  <c r="BF181" i="2"/>
  <c r="N181" i="2"/>
  <c r="BE181" i="2" s="1"/>
  <c r="BK181" i="2"/>
  <c r="BI180" i="2"/>
  <c r="BH180" i="2"/>
  <c r="BG180" i="2"/>
  <c r="BF180" i="2"/>
  <c r="N180" i="2"/>
  <c r="BE180" i="2" s="1"/>
  <c r="BK180" i="2"/>
  <c r="BI179" i="2"/>
  <c r="BH179" i="2"/>
  <c r="BG179" i="2"/>
  <c r="BF179" i="2"/>
  <c r="BK179" i="2"/>
  <c r="N179" i="2" s="1"/>
  <c r="BE179" i="2" s="1"/>
  <c r="BI178" i="2"/>
  <c r="BH178" i="2"/>
  <c r="BG178" i="2"/>
  <c r="BF178" i="2"/>
  <c r="BK178" i="2"/>
  <c r="BI173" i="2"/>
  <c r="BH173" i="2"/>
  <c r="BG173" i="2"/>
  <c r="BF173" i="2"/>
  <c r="AA173" i="2"/>
  <c r="Y173" i="2"/>
  <c r="W173" i="2"/>
  <c r="BK173" i="2"/>
  <c r="N173" i="2"/>
  <c r="BE173" i="2" s="1"/>
  <c r="BI169" i="2"/>
  <c r="BH169" i="2"/>
  <c r="BG169" i="2"/>
  <c r="BF169" i="2"/>
  <c r="AA169" i="2"/>
  <c r="Y169" i="2"/>
  <c r="W169" i="2"/>
  <c r="BK169" i="2"/>
  <c r="N169" i="2"/>
  <c r="BE169" i="2" s="1"/>
  <c r="BI163" i="2"/>
  <c r="BH163" i="2"/>
  <c r="BG163" i="2"/>
  <c r="BF163" i="2"/>
  <c r="AA163" i="2"/>
  <c r="Y163" i="2"/>
  <c r="W163" i="2"/>
  <c r="BK163" i="2"/>
  <c r="N163" i="2"/>
  <c r="BE163" i="2" s="1"/>
  <c r="BI157" i="2"/>
  <c r="BH157" i="2"/>
  <c r="BG157" i="2"/>
  <c r="BF157" i="2"/>
  <c r="BE157" i="2"/>
  <c r="AA157" i="2"/>
  <c r="Y157" i="2"/>
  <c r="W157" i="2"/>
  <c r="BK157" i="2"/>
  <c r="N157" i="2"/>
  <c r="BI151" i="2"/>
  <c r="BH151" i="2"/>
  <c r="BG151" i="2"/>
  <c r="BF151" i="2"/>
  <c r="AA151" i="2"/>
  <c r="Y151" i="2"/>
  <c r="W151" i="2"/>
  <c r="BK151" i="2"/>
  <c r="N151" i="2"/>
  <c r="BE151" i="2" s="1"/>
  <c r="BI146" i="2"/>
  <c r="BH146" i="2"/>
  <c r="BG146" i="2"/>
  <c r="BF146" i="2"/>
  <c r="AA146" i="2"/>
  <c r="Y146" i="2"/>
  <c r="W146" i="2"/>
  <c r="W141" i="2" s="1"/>
  <c r="BK146" i="2"/>
  <c r="N146" i="2"/>
  <c r="BE146" i="2" s="1"/>
  <c r="BI142" i="2"/>
  <c r="BH142" i="2"/>
  <c r="BG142" i="2"/>
  <c r="BF142" i="2"/>
  <c r="AA142" i="2"/>
  <c r="AA141" i="2" s="1"/>
  <c r="Y142" i="2"/>
  <c r="W142" i="2"/>
  <c r="BK142" i="2"/>
  <c r="BK141" i="2" s="1"/>
  <c r="N141" i="2" s="1"/>
  <c r="N92" i="2" s="1"/>
  <c r="N142" i="2"/>
  <c r="BE142" i="2" s="1"/>
  <c r="BI137" i="2"/>
  <c r="BH137" i="2"/>
  <c r="BG137" i="2"/>
  <c r="BF137" i="2"/>
  <c r="AA137" i="2"/>
  <c r="Y137" i="2"/>
  <c r="W137" i="2"/>
  <c r="BK137" i="2"/>
  <c r="N137" i="2"/>
  <c r="BE137" i="2" s="1"/>
  <c r="BI133" i="2"/>
  <c r="BH133" i="2"/>
  <c r="BG133" i="2"/>
  <c r="BF133" i="2"/>
  <c r="AA133" i="2"/>
  <c r="Y133" i="2"/>
  <c r="W133" i="2"/>
  <c r="BK133" i="2"/>
  <c r="N133" i="2"/>
  <c r="BE133" i="2" s="1"/>
  <c r="BI129" i="2"/>
  <c r="BH129" i="2"/>
  <c r="BG129" i="2"/>
  <c r="BF129" i="2"/>
  <c r="AA129" i="2"/>
  <c r="Y129" i="2"/>
  <c r="Y124" i="2" s="1"/>
  <c r="W129" i="2"/>
  <c r="BK129" i="2"/>
  <c r="N129" i="2"/>
  <c r="BE129" i="2" s="1"/>
  <c r="BI125" i="2"/>
  <c r="BH125" i="2"/>
  <c r="BG125" i="2"/>
  <c r="BF125" i="2"/>
  <c r="AA125" i="2"/>
  <c r="Y125" i="2"/>
  <c r="W125" i="2"/>
  <c r="BK125" i="2"/>
  <c r="BK124" i="2" s="1"/>
  <c r="N125" i="2"/>
  <c r="BE125" i="2" s="1"/>
  <c r="F116" i="2"/>
  <c r="F114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F82" i="2"/>
  <c r="F80" i="2"/>
  <c r="O22" i="2"/>
  <c r="E22" i="2"/>
  <c r="M85" i="2" s="1"/>
  <c r="O21" i="2"/>
  <c r="O19" i="2"/>
  <c r="E19" i="2"/>
  <c r="M118" i="2" s="1"/>
  <c r="O18" i="2"/>
  <c r="O16" i="2"/>
  <c r="E16" i="2"/>
  <c r="F119" i="2" s="1"/>
  <c r="O15" i="2"/>
  <c r="O13" i="2"/>
  <c r="E13" i="2"/>
  <c r="F84" i="2" s="1"/>
  <c r="O12" i="2"/>
  <c r="O10" i="2"/>
  <c r="M116" i="2" s="1"/>
  <c r="F6" i="2"/>
  <c r="F112" i="2" s="1"/>
  <c r="CK100" i="1"/>
  <c r="CJ100" i="1"/>
  <c r="CI100" i="1"/>
  <c r="CC100" i="1"/>
  <c r="CH100" i="1"/>
  <c r="CB100" i="1"/>
  <c r="CG100" i="1"/>
  <c r="CA100" i="1"/>
  <c r="CF100" i="1"/>
  <c r="BZ100" i="1"/>
  <c r="CE100" i="1"/>
  <c r="CK99" i="1"/>
  <c r="CJ99" i="1"/>
  <c r="CI99" i="1"/>
  <c r="CC99" i="1"/>
  <c r="CH99" i="1"/>
  <c r="CB99" i="1"/>
  <c r="CG99" i="1"/>
  <c r="CA99" i="1"/>
  <c r="CF99" i="1"/>
  <c r="BZ99" i="1"/>
  <c r="CE99" i="1"/>
  <c r="CK98" i="1"/>
  <c r="CJ98" i="1"/>
  <c r="CI98" i="1"/>
  <c r="CC98" i="1"/>
  <c r="CH98" i="1"/>
  <c r="CB98" i="1"/>
  <c r="CG98" i="1"/>
  <c r="CA98" i="1"/>
  <c r="CF98" i="1"/>
  <c r="BZ98" i="1"/>
  <c r="CE98" i="1"/>
  <c r="CK97" i="1"/>
  <c r="CJ97" i="1"/>
  <c r="CI97" i="1"/>
  <c r="CH97" i="1"/>
  <c r="CG97" i="1"/>
  <c r="CF97" i="1"/>
  <c r="BZ97" i="1"/>
  <c r="CE97" i="1"/>
  <c r="AM83" i="1"/>
  <c r="L83" i="1"/>
  <c r="AM82" i="1"/>
  <c r="L82" i="1"/>
  <c r="AM80" i="1"/>
  <c r="L80" i="1"/>
  <c r="L78" i="1"/>
  <c r="L77" i="1"/>
  <c r="Y150" i="2" l="1"/>
  <c r="W150" i="2"/>
  <c r="Y134" i="3"/>
  <c r="W165" i="3"/>
  <c r="M82" i="4"/>
  <c r="H37" i="4"/>
  <c r="BD92" i="1" s="1"/>
  <c r="M81" i="5"/>
  <c r="BK128" i="5"/>
  <c r="N128" i="5" s="1"/>
  <c r="N91" i="5" s="1"/>
  <c r="F78" i="6"/>
  <c r="Y120" i="6"/>
  <c r="Y119" i="6" s="1"/>
  <c r="Y118" i="6" s="1"/>
  <c r="M82" i="2"/>
  <c r="H34" i="6"/>
  <c r="BB94" i="1" s="1"/>
  <c r="F78" i="2"/>
  <c r="F118" i="2"/>
  <c r="AA124" i="2"/>
  <c r="Y141" i="2"/>
  <c r="BK150" i="2"/>
  <c r="N150" i="2" s="1"/>
  <c r="N93" i="2" s="1"/>
  <c r="M82" i="3"/>
  <c r="Y165" i="3"/>
  <c r="H33" i="5"/>
  <c r="BA93" i="1" s="1"/>
  <c r="AA120" i="5"/>
  <c r="AA119" i="5" s="1"/>
  <c r="AA118" i="5" s="1"/>
  <c r="Y120" i="5"/>
  <c r="Y119" i="5" s="1"/>
  <c r="Y118" i="5" s="1"/>
  <c r="H35" i="6"/>
  <c r="BC94" i="1" s="1"/>
  <c r="M112" i="6"/>
  <c r="AA120" i="6"/>
  <c r="AA119" i="6" s="1"/>
  <c r="AA118" i="6" s="1"/>
  <c r="AA134" i="3"/>
  <c r="H35" i="2"/>
  <c r="BB89" i="1" s="1"/>
  <c r="BB88" i="1" s="1"/>
  <c r="AX88" i="1" s="1"/>
  <c r="M119" i="2"/>
  <c r="M85" i="3"/>
  <c r="AA165" i="3"/>
  <c r="M33" i="5"/>
  <c r="AW93" i="1" s="1"/>
  <c r="M115" i="6"/>
  <c r="N124" i="2"/>
  <c r="N91" i="2" s="1"/>
  <c r="BK123" i="2"/>
  <c r="Y123" i="2"/>
  <c r="Y122" i="2" s="1"/>
  <c r="AA150" i="2"/>
  <c r="N178" i="2"/>
  <c r="BE178" i="2" s="1"/>
  <c r="BK177" i="2"/>
  <c r="N177" i="2" s="1"/>
  <c r="N94" i="2" s="1"/>
  <c r="H36" i="2"/>
  <c r="BC89" i="1" s="1"/>
  <c r="BC88" i="1" s="1"/>
  <c r="W124" i="2"/>
  <c r="W123" i="2" s="1"/>
  <c r="W122" i="2" s="1"/>
  <c r="AU89" i="1" s="1"/>
  <c r="AU88" i="1" s="1"/>
  <c r="M34" i="3"/>
  <c r="AW91" i="1" s="1"/>
  <c r="H34" i="3"/>
  <c r="BA91" i="1" s="1"/>
  <c r="N132" i="4"/>
  <c r="BE132" i="4" s="1"/>
  <c r="BK129" i="4"/>
  <c r="N129" i="4" s="1"/>
  <c r="N92" i="4" s="1"/>
  <c r="H37" i="2"/>
  <c r="BD89" i="1" s="1"/>
  <c r="BD88" i="1" s="1"/>
  <c r="N120" i="6"/>
  <c r="N90" i="6" s="1"/>
  <c r="BK119" i="6"/>
  <c r="M34" i="4"/>
  <c r="AW92" i="1" s="1"/>
  <c r="BK119" i="5"/>
  <c r="M34" i="2"/>
  <c r="AW89" i="1" s="1"/>
  <c r="H34" i="2"/>
  <c r="BA89" i="1" s="1"/>
  <c r="BA88" i="1" s="1"/>
  <c r="F119" i="3"/>
  <c r="F84" i="3"/>
  <c r="H35" i="4"/>
  <c r="BB92" i="1" s="1"/>
  <c r="BB90" i="1" s="1"/>
  <c r="BK121" i="4"/>
  <c r="N122" i="4"/>
  <c r="N91" i="4" s="1"/>
  <c r="F114" i="5"/>
  <c r="F83" i="5"/>
  <c r="F84" i="5"/>
  <c r="H37" i="3"/>
  <c r="BD91" i="1" s="1"/>
  <c r="BD90" i="1" s="1"/>
  <c r="F120" i="3"/>
  <c r="BK134" i="3"/>
  <c r="N134" i="3" s="1"/>
  <c r="N92" i="3" s="1"/>
  <c r="N125" i="3"/>
  <c r="N91" i="3" s="1"/>
  <c r="M85" i="4"/>
  <c r="H36" i="4"/>
  <c r="BC92" i="1" s="1"/>
  <c r="H34" i="5"/>
  <c r="BB93" i="1" s="1"/>
  <c r="F83" i="6"/>
  <c r="M84" i="2"/>
  <c r="F78" i="3"/>
  <c r="M84" i="3"/>
  <c r="H36" i="3"/>
  <c r="BC91" i="1" s="1"/>
  <c r="BK188" i="3"/>
  <c r="N188" i="3" s="1"/>
  <c r="N95" i="3" s="1"/>
  <c r="H34" i="4"/>
  <c r="BA92" i="1" s="1"/>
  <c r="BK123" i="6"/>
  <c r="N123" i="6" s="1"/>
  <c r="N91" i="6" s="1"/>
  <c r="N124" i="6"/>
  <c r="BE124" i="6" s="1"/>
  <c r="M33" i="6"/>
  <c r="AW94" i="1" s="1"/>
  <c r="H33" i="6"/>
  <c r="BA94" i="1" s="1"/>
  <c r="F85" i="2"/>
  <c r="AA124" i="3"/>
  <c r="AA123" i="3" s="1"/>
  <c r="W134" i="3"/>
  <c r="H35" i="5"/>
  <c r="BC93" i="1" s="1"/>
  <c r="M84" i="4"/>
  <c r="F78" i="5"/>
  <c r="M83" i="6"/>
  <c r="F85" i="4"/>
  <c r="M83" i="5"/>
  <c r="N129" i="5"/>
  <c r="BE129" i="5" s="1"/>
  <c r="F84" i="6"/>
  <c r="Y124" i="3" l="1"/>
  <c r="Y123" i="3" s="1"/>
  <c r="W124" i="3"/>
  <c r="W123" i="3" s="1"/>
  <c r="AU91" i="1" s="1"/>
  <c r="AU90" i="1" s="1"/>
  <c r="AU87" i="1" s="1"/>
  <c r="AA123" i="2"/>
  <c r="AA122" i="2" s="1"/>
  <c r="AX90" i="1"/>
  <c r="BB87" i="1"/>
  <c r="BK118" i="6"/>
  <c r="N118" i="6" s="1"/>
  <c r="N88" i="6" s="1"/>
  <c r="N119" i="6"/>
  <c r="N89" i="6" s="1"/>
  <c r="N119" i="5"/>
  <c r="N89" i="5" s="1"/>
  <c r="BK118" i="5"/>
  <c r="N118" i="5" s="1"/>
  <c r="N88" i="5" s="1"/>
  <c r="AY88" i="1"/>
  <c r="BC90" i="1"/>
  <c r="AY90" i="1" s="1"/>
  <c r="N121" i="4"/>
  <c r="N90" i="4" s="1"/>
  <c r="BK120" i="4"/>
  <c r="N120" i="4" s="1"/>
  <c r="N89" i="4" s="1"/>
  <c r="AW88" i="1"/>
  <c r="BK124" i="3"/>
  <c r="BD87" i="1"/>
  <c r="W35" i="1" s="1"/>
  <c r="BA90" i="1"/>
  <c r="AW90" i="1" s="1"/>
  <c r="BK122" i="2"/>
  <c r="N122" i="2" s="1"/>
  <c r="N89" i="2" s="1"/>
  <c r="N123" i="2"/>
  <c r="N90" i="2" s="1"/>
  <c r="BC87" i="1" l="1"/>
  <c r="W34" i="1" s="1"/>
  <c r="BA87" i="1"/>
  <c r="N99" i="4"/>
  <c r="BE99" i="4" s="1"/>
  <c r="N97" i="4"/>
  <c r="BE97" i="4" s="1"/>
  <c r="N95" i="4"/>
  <c r="N100" i="4"/>
  <c r="BE100" i="4" s="1"/>
  <c r="N96" i="4"/>
  <c r="BE96" i="4" s="1"/>
  <c r="N98" i="4"/>
  <c r="BE98" i="4" s="1"/>
  <c r="M28" i="4"/>
  <c r="N124" i="3"/>
  <c r="N90" i="3" s="1"/>
  <c r="BK123" i="3"/>
  <c r="N123" i="3" s="1"/>
  <c r="N89" i="3" s="1"/>
  <c r="N98" i="6"/>
  <c r="BE98" i="6" s="1"/>
  <c r="N96" i="6"/>
  <c r="BE96" i="6" s="1"/>
  <c r="N94" i="6"/>
  <c r="N97" i="6"/>
  <c r="BE97" i="6" s="1"/>
  <c r="M27" i="6"/>
  <c r="N95" i="6"/>
  <c r="BE95" i="6" s="1"/>
  <c r="N99" i="6"/>
  <c r="BE99" i="6" s="1"/>
  <c r="N101" i="2"/>
  <c r="BE101" i="2" s="1"/>
  <c r="N99" i="2"/>
  <c r="BE99" i="2" s="1"/>
  <c r="N97" i="2"/>
  <c r="N102" i="2"/>
  <c r="BE102" i="2" s="1"/>
  <c r="N98" i="2"/>
  <c r="BE98" i="2" s="1"/>
  <c r="M28" i="2"/>
  <c r="N100" i="2"/>
  <c r="BE100" i="2" s="1"/>
  <c r="AW87" i="1"/>
  <c r="AK32" i="1" s="1"/>
  <c r="W32" i="1"/>
  <c r="N99" i="5"/>
  <c r="BE99" i="5" s="1"/>
  <c r="N97" i="5"/>
  <c r="BE97" i="5" s="1"/>
  <c r="N95" i="5"/>
  <c r="BE95" i="5" s="1"/>
  <c r="M27" i="5"/>
  <c r="N98" i="5"/>
  <c r="BE98" i="5" s="1"/>
  <c r="N94" i="5"/>
  <c r="N96" i="5"/>
  <c r="BE96" i="5" s="1"/>
  <c r="AX87" i="1"/>
  <c r="W33" i="1"/>
  <c r="AY87" i="1" l="1"/>
  <c r="N93" i="5"/>
  <c r="BE94" i="5"/>
  <c r="N103" i="3"/>
  <c r="BE103" i="3" s="1"/>
  <c r="N101" i="3"/>
  <c r="BE101" i="3" s="1"/>
  <c r="N99" i="3"/>
  <c r="BE99" i="3" s="1"/>
  <c r="M28" i="3"/>
  <c r="N102" i="3"/>
  <c r="BE102" i="3" s="1"/>
  <c r="N98" i="3"/>
  <c r="N100" i="3"/>
  <c r="BE100" i="3" s="1"/>
  <c r="N96" i="2"/>
  <c r="BE97" i="2"/>
  <c r="N93" i="6"/>
  <c r="BE94" i="6"/>
  <c r="N94" i="4"/>
  <c r="BE95" i="4"/>
  <c r="M29" i="4" l="1"/>
  <c r="L102" i="4"/>
  <c r="M29" i="2"/>
  <c r="L104" i="2"/>
  <c r="BE98" i="3"/>
  <c r="N97" i="3"/>
  <c r="M32" i="6"/>
  <c r="AV94" i="1" s="1"/>
  <c r="AT94" i="1" s="1"/>
  <c r="H32" i="6"/>
  <c r="AZ94" i="1" s="1"/>
  <c r="M28" i="6"/>
  <c r="L101" i="6"/>
  <c r="M32" i="5"/>
  <c r="AV93" i="1" s="1"/>
  <c r="AT93" i="1" s="1"/>
  <c r="H32" i="5"/>
  <c r="AZ93" i="1" s="1"/>
  <c r="M33" i="4"/>
  <c r="AV92" i="1" s="1"/>
  <c r="AT92" i="1" s="1"/>
  <c r="H33" i="4"/>
  <c r="AZ92" i="1" s="1"/>
  <c r="H33" i="2"/>
  <c r="AZ89" i="1" s="1"/>
  <c r="AZ88" i="1" s="1"/>
  <c r="M33" i="2"/>
  <c r="AV89" i="1" s="1"/>
  <c r="AT89" i="1" s="1"/>
  <c r="M28" i="5"/>
  <c r="L101" i="5"/>
  <c r="M29" i="3" l="1"/>
  <c r="L105" i="3"/>
  <c r="AV88" i="1"/>
  <c r="AT88" i="1" s="1"/>
  <c r="AS89" i="1"/>
  <c r="AS88" i="1" s="1"/>
  <c r="M31" i="2"/>
  <c r="AS93" i="1"/>
  <c r="M30" i="5"/>
  <c r="AS94" i="1"/>
  <c r="M30" i="6"/>
  <c r="M33" i="3"/>
  <c r="AV91" i="1" s="1"/>
  <c r="AT91" i="1" s="1"/>
  <c r="H33" i="3"/>
  <c r="AZ91" i="1" s="1"/>
  <c r="AZ90" i="1" s="1"/>
  <c r="AV90" i="1" s="1"/>
  <c r="AT90" i="1" s="1"/>
  <c r="AS92" i="1"/>
  <c r="M31" i="4"/>
  <c r="AG93" i="1" l="1"/>
  <c r="AN93" i="1" s="1"/>
  <c r="L38" i="5"/>
  <c r="AZ87" i="1"/>
  <c r="AG94" i="1"/>
  <c r="AN94" i="1" s="1"/>
  <c r="L38" i="6"/>
  <c r="AG92" i="1"/>
  <c r="AN92" i="1" s="1"/>
  <c r="L39" i="4"/>
  <c r="AG89" i="1"/>
  <c r="L39" i="2"/>
  <c r="AS91" i="1"/>
  <c r="AS90" i="1" s="1"/>
  <c r="AS87" i="1" s="1"/>
  <c r="M31" i="3"/>
  <c r="AG91" i="1" l="1"/>
  <c r="L39" i="3"/>
  <c r="AG88" i="1"/>
  <c r="AN89" i="1"/>
  <c r="AV87" i="1"/>
  <c r="AG90" i="1" l="1"/>
  <c r="AN90" i="1" s="1"/>
  <c r="AN91" i="1"/>
  <c r="AN88" i="1"/>
  <c r="AT87" i="1"/>
  <c r="AG87" i="1" l="1"/>
  <c r="AG97" i="1" l="1"/>
  <c r="AN87" i="1"/>
  <c r="AK26" i="1"/>
  <c r="AG100" i="1"/>
  <c r="AG98" i="1"/>
  <c r="AG99" i="1"/>
  <c r="CD99" i="1" l="1"/>
  <c r="AV99" i="1"/>
  <c r="BY99" i="1" s="1"/>
  <c r="CD98" i="1"/>
  <c r="AV98" i="1"/>
  <c r="BY98" i="1" s="1"/>
  <c r="CD100" i="1"/>
  <c r="AV100" i="1"/>
  <c r="BY100" i="1" s="1"/>
  <c r="CD97" i="1"/>
  <c r="W31" i="1" s="1"/>
  <c r="AG96" i="1"/>
  <c r="AV97" i="1"/>
  <c r="BY97" i="1" s="1"/>
  <c r="AN97" i="1"/>
  <c r="AN99" i="1" l="1"/>
  <c r="AN98" i="1"/>
  <c r="AN100" i="1"/>
  <c r="AN96" i="1" s="1"/>
  <c r="AN102" i="1" s="1"/>
  <c r="AK31" i="1"/>
  <c r="AK27" i="1"/>
  <c r="AK29" i="1" s="1"/>
  <c r="AK37" i="1" s="1"/>
  <c r="AG102" i="1"/>
</calcChain>
</file>

<file path=xl/sharedStrings.xml><?xml version="1.0" encoding="utf-8"?>
<sst xmlns="http://schemas.openxmlformats.org/spreadsheetml/2006/main" count="2487" uniqueCount="324">
  <si>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</si>
  <si>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</si>
  <si>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</si>
  <si>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</si>
  <si>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</si>
  <si>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</si>
  <si>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</si>
  <si>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</si>
  <si>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</si>
  <si>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</si>
  <si>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</si>
  <si>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</si>
  <si>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</si>
  <si>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</si>
  <si>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</si>
  <si>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</si>
  <si>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</si>
  <si>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075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</si>
  <si>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</si>
  <si>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</si>
  <si>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Technické zhodnocení chodníku na ul. K.H. Máchy v Šumperku</t>
  </si>
  <si>
    <t>JKSO:</t>
  </si>
  <si>
    <t/>
  </si>
  <si>
    <t>CC-CZ:</t>
  </si>
  <si>
    <t>Místo:</t>
  </si>
  <si>
    <t>Šumperk</t>
  </si>
  <si>
    <t>Datum:</t>
  </si>
  <si>
    <t>18. 8. 2018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</si>
  <si>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</si>
  <si>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</si>
  <si>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</si>
  <si>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</si>
  <si>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</si>
  <si>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</si>
  <si>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</si>
  <si>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</si>
  <si>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</si>
  <si>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</si>
  <si>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</si>
  <si>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</si>
  <si>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</si>
  <si>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</si>
  <si>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</si>
  <si>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</si>
  <si>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</si>
  <si>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</si>
  <si>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</si>
  <si>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</si>
  <si>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</si>
  <si>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</si>
  <si>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</si>
  <si>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</si>
  <si>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</si>
  <si>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</si>
  <si>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</si>
  <si>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</si>
  <si>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</si>
  <si>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</si>
  <si>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</si>
  <si>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</si>
  <si>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</si>
  <si>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</si>
  <si>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</si>
  <si>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</si>
  <si>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</si>
  <si>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</si>
  <si>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</si>
  <si>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</si>
  <si>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</si>
  <si>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</si>
  <si>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</si>
  <si>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</si>
  <si>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</si>
  <si>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</si>
  <si>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</si>
  <si>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</si>
  <si>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</si>
  <si>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</si>
  <si>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</si>
  <si>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</si>
  <si>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{176849cc-818c-4ef4-8877-f3c19a830874}</t>
  </si>
  <si>
    <t>{00000000-0000-0000-0000-000000000000}</t>
  </si>
  <si>
    <t>01</t>
  </si>
  <si>
    <t>Demolice, příprava území, provizorní objekty</t>
  </si>
  <si>
    <t>1</t>
  </si>
  <si>
    <t>{58716ec6-2ffa-45ec-9a9b-6f11f7194d73}</t>
  </si>
  <si>
    <t>/</t>
  </si>
  <si>
    <t>SO 001</t>
  </si>
  <si>
    <t>Příprava území, demolice stávajících zpevněných ploch - chodníku</t>
  </si>
  <si>
    <t>2</t>
  </si>
  <si>
    <t>{7314692f-fc72-430a-a062-1d4c42f80836}</t>
  </si>
  <si>
    <t>100</t>
  </si>
  <si>
    <t>Chodník</t>
  </si>
  <si>
    <t>{d2cc5f01-1772-4761-a1f9-40f39e0623bc}</t>
  </si>
  <si>
    <t>SO 101</t>
  </si>
  <si>
    <t>{41786965-2c49-484b-a35e-a60eb4d2ea99}</t>
  </si>
  <si>
    <t>SO 192</t>
  </si>
  <si>
    <t>Dopravní značení dočasné - DIO</t>
  </si>
  <si>
    <t>{2461d28e-9e2e-4942-8144-c672b7cea661}</t>
  </si>
  <si>
    <t>1000</t>
  </si>
  <si>
    <t>Ostatní náklady</t>
  </si>
  <si>
    <t>{ad6f28ac-9644-4cc5-bffd-6c22eb8b1122}</t>
  </si>
  <si>
    <t>1020</t>
  </si>
  <si>
    <t>VRN</t>
  </si>
  <si>
    <t>{a3830a1c-8708-4b74-ab82-d0f2ae64c7e9}</t>
  </si>
  <si>
    <t>2) Ostatní náklady ze souhrnného listu</t>
  </si>
  <si>
    <t>Procent. zadání_x000D_
[% nákladů rozpočtu]</t>
  </si>
  <si>
    <t>Zařazení nákladů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</si>
  <si>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</si>
  <si>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</si>
  <si>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</si>
  <si>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</si>
  <si>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</si>
  <si>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</si>
  <si>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</si>
  <si>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</si>
  <si>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</si>
  <si>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</si>
  <si>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</si>
  <si>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</si>
  <si>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01 - Demolice, příprava území, provizorní objekty</t>
  </si>
  <si>
    <t>Část:</t>
  </si>
  <si>
    <t>SO 001 - Příprava území, demolice stávajících zpevněných ploch - chodníku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</si>
  <si>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</si>
  <si>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</si>
  <si>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</si>
  <si>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</si>
  <si>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</si>
  <si>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</si>
  <si>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</si>
  <si>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</si>
  <si>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</si>
  <si>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</si>
  <si>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VP -   Vícepráce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</si>
  <si>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</si>
  <si>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</si>
  <si>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</si>
  <si>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</si>
  <si>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</si>
  <si>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</si>
  <si>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</si>
  <si>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</si>
  <si>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</si>
  <si>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</si>
  <si>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</si>
  <si>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</si>
  <si>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</si>
  <si>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</si>
  <si>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</si>
  <si>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</si>
  <si>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</si>
  <si>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</si>
  <si>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</si>
  <si>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</si>
  <si>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</si>
  <si>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</si>
  <si>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</si>
  <si>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</si>
  <si>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113106162</t>
  </si>
  <si>
    <t>Rozebrání dlažeb vozovek pl do 50 m2 z drobných kostek s ložem ze živice</t>
  </si>
  <si>
    <t>m2</t>
  </si>
  <si>
    <t>4</t>
  </si>
  <si>
    <t>-1916589199</t>
  </si>
  <si>
    <t>" přídlažba ze žulových kostek"</t>
  </si>
  <si>
    <t>VV</t>
  </si>
  <si>
    <t>20*0,2</t>
  </si>
  <si>
    <t>Součet</t>
  </si>
  <si>
    <t>113107163</t>
  </si>
  <si>
    <t>Odstranění podkladu pl přes 50 do 200 m2 z kameniva drceného tl 300 mm</t>
  </si>
  <si>
    <t>1232187268</t>
  </si>
  <si>
    <t>" stávající skladba chodníku"</t>
  </si>
  <si>
    <t>182</t>
  </si>
  <si>
    <t>3</t>
  </si>
  <si>
    <t>113107181</t>
  </si>
  <si>
    <t>Odstranění podkladu pl přes 50 do 200 m2 živičných tl 50 mm</t>
  </si>
  <si>
    <t>1974494867</t>
  </si>
  <si>
    <t>" stávající povrch chodníku"</t>
  </si>
  <si>
    <t>113202111</t>
  </si>
  <si>
    <t>Vytrhání obrub krajníků obrubníků stojatých</t>
  </si>
  <si>
    <t>m</t>
  </si>
  <si>
    <t>31660490</t>
  </si>
  <si>
    <t>" žulové kamenné obrubníky"</t>
  </si>
  <si>
    <t>91</t>
  </si>
  <si>
    <t>5</t>
  </si>
  <si>
    <t>979024442</t>
  </si>
  <si>
    <t>Očištění vybouraných obrubníků a krajníků chodníkových</t>
  </si>
  <si>
    <t>2043818153</t>
  </si>
  <si>
    <t>6</t>
  </si>
  <si>
    <t>979071122</t>
  </si>
  <si>
    <t>Očištění dlažebních kostek drobných s původním spárováním živičnou směsí nebo MC</t>
  </si>
  <si>
    <t>293068630</t>
  </si>
  <si>
    <t>" dvojřádek"</t>
  </si>
  <si>
    <t>7</t>
  </si>
  <si>
    <t>997221551</t>
  </si>
  <si>
    <t>Vodorovná doprava suti ze sypkých materiálů do 1 km</t>
  </si>
  <si>
    <t>t</t>
  </si>
  <si>
    <t>-210243336</t>
  </si>
  <si>
    <t>" kamenivo"</t>
  </si>
  <si>
    <t>80,08</t>
  </si>
  <si>
    <t>" bouraná živice"</t>
  </si>
  <si>
    <t>17,836</t>
  </si>
  <si>
    <t>8</t>
  </si>
  <si>
    <t>997221559</t>
  </si>
  <si>
    <t>Příplatek ZKD 1 km u vodorovné dopravy suti ze sypkých materiálů</t>
  </si>
  <si>
    <t>1166162493</t>
  </si>
  <si>
    <t>80,08*3</t>
  </si>
  <si>
    <t>17,836*3</t>
  </si>
  <si>
    <t>9</t>
  </si>
  <si>
    <t>997221611</t>
  </si>
  <si>
    <t>Nakládání suti na dopravní prostředky pro vodorovnou dopravu</t>
  </si>
  <si>
    <t>-411577156</t>
  </si>
  <si>
    <t>10</t>
  </si>
  <si>
    <t>997221845</t>
  </si>
  <si>
    <t>Poplatek za uložení odpadu z asfaltových povrchů na skládce (skládkovné)</t>
  </si>
  <si>
    <t>94270551</t>
  </si>
  <si>
    <t>11</t>
  </si>
  <si>
    <t>997221855</t>
  </si>
  <si>
    <t>Poplatek za uložení odpadu z kameniva na skládce (skládkovné)</t>
  </si>
  <si>
    <t>-562211987</t>
  </si>
  <si>
    <t>VP - Vícepráce</t>
  </si>
  <si>
    <t>PN</t>
  </si>
  <si>
    <t>100 - Chodník</t>
  </si>
  <si>
    <t>SO 101 - Chodník</t>
  </si>
  <si>
    <t xml:space="preserve">    2 - Zakládání</t>
  </si>
  <si>
    <t xml:space="preserve">    5 - Komunikace</t>
  </si>
  <si>
    <t xml:space="preserve">    9 - Ostatní konstrukce a práce-bourání</t>
  </si>
  <si>
    <t xml:space="preserve">    998 - Přesun hmot</t>
  </si>
  <si>
    <t>215901101</t>
  </si>
  <si>
    <t>Zhutnění podloží z hornin soudržných do 92% PS nebo nesoudržných sypkých I(d) do 0,8</t>
  </si>
  <si>
    <t>1407069515</t>
  </si>
  <si>
    <t>" pod novou skladbu chodníku"</t>
  </si>
  <si>
    <t>142</t>
  </si>
  <si>
    <t>" pod novou skladbu sjezdů"</t>
  </si>
  <si>
    <t>32</t>
  </si>
  <si>
    <t>" pod skladbu signálního varovného pásu"</t>
  </si>
  <si>
    <t>564851111</t>
  </si>
  <si>
    <t>Podklad ze štěrkodrtě ŠD tl 150 mm</t>
  </si>
  <si>
    <t>1230275929</t>
  </si>
  <si>
    <t>" pod skladbu signalního varovného pásu"</t>
  </si>
  <si>
    <t>596211112</t>
  </si>
  <si>
    <t>Kladení zámkové dlažby komunikací pro pěší tl 60 mm skupiny A pl do 300 m2</t>
  </si>
  <si>
    <t>472152458</t>
  </si>
  <si>
    <t>" skladba chodníku ze zámkové dlažby 100/200mm"</t>
  </si>
  <si>
    <t>M</t>
  </si>
  <si>
    <t>592451100</t>
  </si>
  <si>
    <t>dlažba zámková 20x10x6 cm přírodní</t>
  </si>
  <si>
    <t>865103804</t>
  </si>
  <si>
    <t>" skladba chodníku ze zámkové dlažby"</t>
  </si>
  <si>
    <t>142*1,02</t>
  </si>
  <si>
    <t>596212210</t>
  </si>
  <si>
    <t>Kladení zámkové dlažby pozemních komunikací tl 80 mm skupiny A pl do 50 m2</t>
  </si>
  <si>
    <t>-10811740</t>
  </si>
  <si>
    <t>" plocha signálního varovného pásu "</t>
  </si>
  <si>
    <t>" plocha sjezdu"</t>
  </si>
  <si>
    <t>592451235</t>
  </si>
  <si>
    <t>dlažba zámková slepecká 20x10x8 cm červená</t>
  </si>
  <si>
    <t>108395735</t>
  </si>
  <si>
    <t>" plocha varovného pásu "</t>
  </si>
  <si>
    <t>8*1,02</t>
  </si>
  <si>
    <t>592451090</t>
  </si>
  <si>
    <t>dlažba zámková  20x10x8 cm přírodní</t>
  </si>
  <si>
    <t>-1799399231</t>
  </si>
  <si>
    <t>" skladba sjezdů"</t>
  </si>
  <si>
    <t>32*1,02</t>
  </si>
  <si>
    <t>113451240</t>
  </si>
  <si>
    <t>Příplatek za řezání betonových obrubníků</t>
  </si>
  <si>
    <t>ks</t>
  </si>
  <si>
    <t>-730160033</t>
  </si>
  <si>
    <t>" obrubník chodníkový"</t>
  </si>
  <si>
    <t>916111123</t>
  </si>
  <si>
    <t>Osazení obruby z drobných kostek s boční opěrou do lože z betonu prostého</t>
  </si>
  <si>
    <t>-422045592</t>
  </si>
  <si>
    <t>" přídlažba- dvojřádek "</t>
  </si>
  <si>
    <t>20*2</t>
  </si>
  <si>
    <t>916241213</t>
  </si>
  <si>
    <t>Osazení obrubníku kamenného stojatého s boční opěrou do lože z betonu prostého</t>
  </si>
  <si>
    <t>-811296206</t>
  </si>
  <si>
    <t>" kamenný silniční obrubník"</t>
  </si>
  <si>
    <t>583803350</t>
  </si>
  <si>
    <t>obrubník kamenný přímý, (bSM) žula, OP3 25x20</t>
  </si>
  <si>
    <t>-713218198</t>
  </si>
  <si>
    <t>" doplnění původních kamenných obrubníků"</t>
  </si>
  <si>
    <t>20</t>
  </si>
  <si>
    <t>12</t>
  </si>
  <si>
    <t>916991121</t>
  </si>
  <si>
    <t>Lože pod obrubníky, krajníky nebo obruby z dlažebních kostek z betonu prostého</t>
  </si>
  <si>
    <t>m3</t>
  </si>
  <si>
    <t>1643066362</t>
  </si>
  <si>
    <t>" obrubník kamenný"</t>
  </si>
  <si>
    <t>91*0,01</t>
  </si>
  <si>
    <t>13</t>
  </si>
  <si>
    <t>998223011</t>
  </si>
  <si>
    <t>Přesun hmot pro pozemní komunikace s krytem dlážděným</t>
  </si>
  <si>
    <t>-2018723091</t>
  </si>
  <si>
    <t>SO 192 - Dopravní značení dočasné - DIO</t>
  </si>
  <si>
    <t>913911124f</t>
  </si>
  <si>
    <t>Montáž a demontáž  dočasného dopravního značení na 8 týdnů</t>
  </si>
  <si>
    <t>kus</t>
  </si>
  <si>
    <t>1678962616</t>
  </si>
  <si>
    <t>" A15+B20a"</t>
  </si>
  <si>
    <t>" Z4a"</t>
  </si>
  <si>
    <t>1000 - Ostatní náklady</t>
  </si>
  <si>
    <t>OST - Ostatní</t>
  </si>
  <si>
    <t xml:space="preserve">    O01 - Ostatní</t>
  </si>
  <si>
    <t>221500000</t>
  </si>
  <si>
    <t>Vytýčení stávajících sítí</t>
  </si>
  <si>
    <t>soubor</t>
  </si>
  <si>
    <t>512</t>
  </si>
  <si>
    <t>1381359517</t>
  </si>
  <si>
    <t>"  vytýčení  stávajících podzemních inženýrských sítí před zahájením zemních prací a přeložek"</t>
  </si>
  <si>
    <t>221600000</t>
  </si>
  <si>
    <t>Vytýčení hlavních bodů stavby autorizovaným geodetem</t>
  </si>
  <si>
    <t>1686583286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</si>
  <si>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</si>
  <si>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</si>
  <si>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1020 - VRN</t>
  </si>
  <si>
    <t>VRN - Vedlejší rozpočtové náklady</t>
  </si>
  <si>
    <t xml:space="preserve">    0 - Vedlejší rozpočtové náklady</t>
  </si>
  <si>
    <t>030001000</t>
  </si>
  <si>
    <t>Kč</t>
  </si>
  <si>
    <t>1024</t>
  </si>
  <si>
    <t>1152002539</t>
  </si>
  <si>
    <t>070001000</t>
  </si>
  <si>
    <t>276176610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</si>
</sst>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33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/>
    </xf>
    <xf numFmtId="49" fontId="41" fillId="0" borderId="25" xfId="0" applyNumberFormat="1" applyFont="1" applyBorder="1" applyAlignment="1" applyProtection="1">
      <alignment horizontal="left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167" fontId="41" fillId="0" borderId="2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 wrapText="1"/>
    </xf>
    <xf numFmtId="4" fontId="29" fillId="0" borderId="0" xfId="0" applyNumberFormat="1" applyFont="1" applyBorder="1" applyAlignment="1" applyProtection="1">
      <alignment horizontal="righ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0" fontId="3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6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6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4" fontId="34" fillId="0" borderId="0" xfId="0" applyNumberFormat="1" applyFont="1" applyBorder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41" fillId="0" borderId="25" xfId="0" applyFont="1" applyBorder="1" applyAlignment="1" applyProtection="1">
      <alignment horizontal="left" vertical="center" wrapText="1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4" borderId="25" xfId="0" applyNumberFormat="1" applyFont="1" applyFill="1" applyBorder="1" applyAlignment="1" applyProtection="1">
      <alignment vertical="center"/>
    </xf>
    <xf numFmtId="4" fontId="41" fillId="0" borderId="25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3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R2" s="220" t="s">
        <v>8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37" t="s">
        <v>12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6"/>
      <c r="AS4" s="27" t="s">
        <v>13</v>
      </c>
      <c r="BE4" s="28" t="s">
        <v>14</v>
      </c>
      <c r="BS4" s="21" t="s">
        <v>15</v>
      </c>
    </row>
    <row r="5" spans="1:73" ht="14.45" customHeight="1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59" t="s">
        <v>17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9"/>
      <c r="AQ5" s="26"/>
      <c r="BE5" s="257" t="s">
        <v>18</v>
      </c>
      <c r="BS5" s="21" t="s">
        <v>9</v>
      </c>
    </row>
    <row r="6" spans="1:73" ht="36.950000000000003" customHeight="1">
      <c r="B6" s="25"/>
      <c r="C6" s="29"/>
      <c r="D6" s="32" t="s">
        <v>19</v>
      </c>
      <c r="E6" s="29"/>
      <c r="F6" s="29"/>
      <c r="G6" s="29"/>
      <c r="H6" s="29"/>
      <c r="I6" s="29"/>
      <c r="J6" s="29"/>
      <c r="K6" s="261" t="s">
        <v>20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9"/>
      <c r="AQ6" s="26"/>
      <c r="BE6" s="258"/>
      <c r="BS6" s="21" t="s">
        <v>9</v>
      </c>
    </row>
    <row r="7" spans="1:73" ht="14.45" customHeight="1">
      <c r="B7" s="25"/>
      <c r="C7" s="29"/>
      <c r="D7" s="33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23</v>
      </c>
      <c r="AL7" s="29"/>
      <c r="AM7" s="29"/>
      <c r="AN7" s="31" t="s">
        <v>22</v>
      </c>
      <c r="AO7" s="29"/>
      <c r="AP7" s="29"/>
      <c r="AQ7" s="26"/>
      <c r="BE7" s="258"/>
      <c r="BS7" s="21" t="s">
        <v>9</v>
      </c>
    </row>
    <row r="8" spans="1:73" ht="14.45" customHeight="1">
      <c r="B8" s="25"/>
      <c r="C8" s="29"/>
      <c r="D8" s="33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26</v>
      </c>
      <c r="AL8" s="29"/>
      <c r="AM8" s="29"/>
      <c r="AN8" s="34" t="s">
        <v>27</v>
      </c>
      <c r="AO8" s="29"/>
      <c r="AP8" s="29"/>
      <c r="AQ8" s="26"/>
      <c r="BE8" s="258"/>
      <c r="BS8" s="21" t="s">
        <v>9</v>
      </c>
    </row>
    <row r="9" spans="1:73" ht="14.45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58"/>
      <c r="BS9" s="21" t="s">
        <v>9</v>
      </c>
    </row>
    <row r="10" spans="1:73" ht="14.45" customHeight="1">
      <c r="B10" s="25"/>
      <c r="C10" s="29"/>
      <c r="D10" s="33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29</v>
      </c>
      <c r="AL10" s="29"/>
      <c r="AM10" s="29"/>
      <c r="AN10" s="31" t="s">
        <v>22</v>
      </c>
      <c r="AO10" s="29"/>
      <c r="AP10" s="29"/>
      <c r="AQ10" s="26"/>
      <c r="BE10" s="258"/>
      <c r="BS10" s="21" t="s">
        <v>9</v>
      </c>
    </row>
    <row r="11" spans="1:73" ht="18.399999999999999" customHeight="1">
      <c r="B11" s="25"/>
      <c r="C11" s="29"/>
      <c r="D11" s="29"/>
      <c r="E11" s="31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31</v>
      </c>
      <c r="AL11" s="29"/>
      <c r="AM11" s="29"/>
      <c r="AN11" s="31" t="s">
        <v>22</v>
      </c>
      <c r="AO11" s="29"/>
      <c r="AP11" s="29"/>
      <c r="AQ11" s="26"/>
      <c r="BE11" s="258"/>
      <c r="BS11" s="21" t="s">
        <v>9</v>
      </c>
    </row>
    <row r="12" spans="1:73" ht="6.95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58"/>
      <c r="BS12" s="21" t="s">
        <v>9</v>
      </c>
    </row>
    <row r="13" spans="1:73" ht="14.45" customHeight="1">
      <c r="B13" s="25"/>
      <c r="C13" s="29"/>
      <c r="D13" s="33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29</v>
      </c>
      <c r="AL13" s="29"/>
      <c r="AM13" s="29"/>
      <c r="AN13" s="35" t="s">
        <v>33</v>
      </c>
      <c r="AO13" s="29"/>
      <c r="AP13" s="29"/>
      <c r="AQ13" s="26"/>
      <c r="BE13" s="258"/>
      <c r="BS13" s="21" t="s">
        <v>9</v>
      </c>
    </row>
    <row r="14" spans="1:73" ht="15">
      <c r="B14" s="25"/>
      <c r="C14" s="29"/>
      <c r="D14" s="29"/>
      <c r="E14" s="262" t="s">
        <v>33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33" t="s">
        <v>31</v>
      </c>
      <c r="AL14" s="29"/>
      <c r="AM14" s="29"/>
      <c r="AN14" s="35" t="s">
        <v>33</v>
      </c>
      <c r="AO14" s="29"/>
      <c r="AP14" s="29"/>
      <c r="AQ14" s="26"/>
      <c r="BE14" s="258"/>
      <c r="BS14" s="21" t="s">
        <v>9</v>
      </c>
    </row>
    <row r="15" spans="1:73" ht="6.95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58"/>
      <c r="BS15" s="21" t="s">
        <v>6</v>
      </c>
    </row>
    <row r="16" spans="1:73" ht="14.45" customHeight="1">
      <c r="B16" s="25"/>
      <c r="C16" s="29"/>
      <c r="D16" s="33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29</v>
      </c>
      <c r="AL16" s="29"/>
      <c r="AM16" s="29"/>
      <c r="AN16" s="31" t="s">
        <v>22</v>
      </c>
      <c r="AO16" s="29"/>
      <c r="AP16" s="29"/>
      <c r="AQ16" s="26"/>
      <c r="BE16" s="258"/>
      <c r="BS16" s="21" t="s">
        <v>6</v>
      </c>
    </row>
    <row r="17" spans="2:71" ht="18.399999999999999" customHeight="1">
      <c r="B17" s="25"/>
      <c r="C17" s="29"/>
      <c r="D17" s="29"/>
      <c r="E17" s="31" t="s">
        <v>30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31</v>
      </c>
      <c r="AL17" s="29"/>
      <c r="AM17" s="29"/>
      <c r="AN17" s="31" t="s">
        <v>22</v>
      </c>
      <c r="AO17" s="29"/>
      <c r="AP17" s="29"/>
      <c r="AQ17" s="26"/>
      <c r="BE17" s="258"/>
      <c r="BS17" s="21" t="s">
        <v>35</v>
      </c>
    </row>
    <row r="18" spans="2:71" ht="6.95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58"/>
      <c r="BS18" s="21" t="s">
        <v>9</v>
      </c>
    </row>
    <row r="19" spans="2:71" ht="14.45" customHeight="1">
      <c r="B19" s="25"/>
      <c r="C19" s="29"/>
      <c r="D19" s="33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29</v>
      </c>
      <c r="AL19" s="29"/>
      <c r="AM19" s="29"/>
      <c r="AN19" s="31" t="s">
        <v>22</v>
      </c>
      <c r="AO19" s="29"/>
      <c r="AP19" s="29"/>
      <c r="AQ19" s="26"/>
      <c r="BE19" s="258"/>
      <c r="BS19" s="21" t="s">
        <v>9</v>
      </c>
    </row>
    <row r="20" spans="2:71" ht="18.399999999999999" customHeight="1">
      <c r="B20" s="25"/>
      <c r="C20" s="29"/>
      <c r="D20" s="29"/>
      <c r="E20" s="31" t="s">
        <v>30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31</v>
      </c>
      <c r="AL20" s="29"/>
      <c r="AM20" s="29"/>
      <c r="AN20" s="31" t="s">
        <v>22</v>
      </c>
      <c r="AO20" s="29"/>
      <c r="AP20" s="29"/>
      <c r="AQ20" s="26"/>
      <c r="BE20" s="258"/>
    </row>
    <row r="21" spans="2:71" ht="6.95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58"/>
    </row>
    <row r="22" spans="2:71" ht="15">
      <c r="B22" s="25"/>
      <c r="C22" s="29"/>
      <c r="D22" s="33" t="s">
        <v>37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58"/>
    </row>
    <row r="23" spans="2:71" ht="22.5" customHeight="1">
      <c r="B23" s="25"/>
      <c r="C23" s="29"/>
      <c r="D23" s="29"/>
      <c r="E23" s="264" t="s">
        <v>22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9"/>
      <c r="AP23" s="29"/>
      <c r="AQ23" s="26"/>
      <c r="BE23" s="258"/>
    </row>
    <row r="24" spans="2:71" ht="6.95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58"/>
    </row>
    <row r="25" spans="2:71" ht="6.95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58"/>
    </row>
    <row r="26" spans="2:71" ht="14.45" customHeight="1">
      <c r="B26" s="25"/>
      <c r="C26" s="29"/>
      <c r="D26" s="37" t="s">
        <v>38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65">
        <f>ROUND(AG87,2)</f>
        <v>0</v>
      </c>
      <c r="AL26" s="260"/>
      <c r="AM26" s="260"/>
      <c r="AN26" s="260"/>
      <c r="AO26" s="260"/>
      <c r="AP26" s="29"/>
      <c r="AQ26" s="26"/>
      <c r="BE26" s="258"/>
    </row>
    <row r="27" spans="2:71" ht="14.45" customHeight="1">
      <c r="B27" s="25"/>
      <c r="C27" s="29"/>
      <c r="D27" s="37" t="s">
        <v>39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65">
        <f>ROUND(AG96,2)</f>
        <v>0</v>
      </c>
      <c r="AL27" s="265"/>
      <c r="AM27" s="265"/>
      <c r="AN27" s="265"/>
      <c r="AO27" s="265"/>
      <c r="AP27" s="29"/>
      <c r="AQ27" s="26"/>
      <c r="BE27" s="258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58"/>
    </row>
    <row r="29" spans="2:71" s="1" customFormat="1" ht="25.9" customHeight="1">
      <c r="B29" s="38"/>
      <c r="C29" s="39"/>
      <c r="D29" s="41" t="s">
        <v>40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66">
        <f>ROUND(AK26+AK27,2)</f>
        <v>0</v>
      </c>
      <c r="AL29" s="267"/>
      <c r="AM29" s="267"/>
      <c r="AN29" s="267"/>
      <c r="AO29" s="267"/>
      <c r="AP29" s="39"/>
      <c r="AQ29" s="40"/>
      <c r="BE29" s="258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58"/>
    </row>
    <row r="31" spans="2:71" s="2" customFormat="1" ht="14.45" customHeight="1">
      <c r="B31" s="43"/>
      <c r="C31" s="44"/>
      <c r="D31" s="45" t="s">
        <v>41</v>
      </c>
      <c r="E31" s="44"/>
      <c r="F31" s="45" t="s">
        <v>42</v>
      </c>
      <c r="G31" s="44"/>
      <c r="H31" s="44"/>
      <c r="I31" s="44"/>
      <c r="J31" s="44"/>
      <c r="K31" s="44"/>
      <c r="L31" s="248">
        <v>0.21</v>
      </c>
      <c r="M31" s="249"/>
      <c r="N31" s="249"/>
      <c r="O31" s="249"/>
      <c r="P31" s="44"/>
      <c r="Q31" s="44"/>
      <c r="R31" s="44"/>
      <c r="S31" s="44"/>
      <c r="T31" s="47" t="s">
        <v>43</v>
      </c>
      <c r="U31" s="44"/>
      <c r="V31" s="44"/>
      <c r="W31" s="250">
        <f>ROUND(AZ87+SUM(CD97:CD101),2)</f>
        <v>0</v>
      </c>
      <c r="X31" s="249"/>
      <c r="Y31" s="249"/>
      <c r="Z31" s="249"/>
      <c r="AA31" s="249"/>
      <c r="AB31" s="249"/>
      <c r="AC31" s="249"/>
      <c r="AD31" s="249"/>
      <c r="AE31" s="249"/>
      <c r="AF31" s="44"/>
      <c r="AG31" s="44"/>
      <c r="AH31" s="44"/>
      <c r="AI31" s="44"/>
      <c r="AJ31" s="44"/>
      <c r="AK31" s="250">
        <f>ROUND(AV87+SUM(BY97:BY101),2)</f>
        <v>0</v>
      </c>
      <c r="AL31" s="249"/>
      <c r="AM31" s="249"/>
      <c r="AN31" s="249"/>
      <c r="AO31" s="249"/>
      <c r="AP31" s="44"/>
      <c r="AQ31" s="48"/>
      <c r="BE31" s="258"/>
    </row>
    <row r="32" spans="2:71" s="2" customFormat="1" ht="14.45" customHeight="1">
      <c r="B32" s="43"/>
      <c r="C32" s="44"/>
      <c r="D32" s="44"/>
      <c r="E32" s="44"/>
      <c r="F32" s="45" t="s">
        <v>44</v>
      </c>
      <c r="G32" s="44"/>
      <c r="H32" s="44"/>
      <c r="I32" s="44"/>
      <c r="J32" s="44"/>
      <c r="K32" s="44"/>
      <c r="L32" s="248">
        <v>0.15</v>
      </c>
      <c r="M32" s="249"/>
      <c r="N32" s="249"/>
      <c r="O32" s="249"/>
      <c r="P32" s="44"/>
      <c r="Q32" s="44"/>
      <c r="R32" s="44"/>
      <c r="S32" s="44"/>
      <c r="T32" s="47" t="s">
        <v>43</v>
      </c>
      <c r="U32" s="44"/>
      <c r="V32" s="44"/>
      <c r="W32" s="250">
        <f>ROUND(BA87+SUM(CE97:CE101),2)</f>
        <v>0</v>
      </c>
      <c r="X32" s="249"/>
      <c r="Y32" s="249"/>
      <c r="Z32" s="249"/>
      <c r="AA32" s="249"/>
      <c r="AB32" s="249"/>
      <c r="AC32" s="249"/>
      <c r="AD32" s="249"/>
      <c r="AE32" s="249"/>
      <c r="AF32" s="44"/>
      <c r="AG32" s="44"/>
      <c r="AH32" s="44"/>
      <c r="AI32" s="44"/>
      <c r="AJ32" s="44"/>
      <c r="AK32" s="250">
        <f>ROUND(AW87+SUM(BZ97:BZ101),2)</f>
        <v>0</v>
      </c>
      <c r="AL32" s="249"/>
      <c r="AM32" s="249"/>
      <c r="AN32" s="249"/>
      <c r="AO32" s="249"/>
      <c r="AP32" s="44"/>
      <c r="AQ32" s="48"/>
      <c r="BE32" s="258"/>
    </row>
    <row r="33" spans="2:57" s="2" customFormat="1" ht="14.45" hidden="1" customHeight="1">
      <c r="B33" s="43"/>
      <c r="C33" s="44"/>
      <c r="D33" s="44"/>
      <c r="E33" s="44"/>
      <c r="F33" s="45" t="s">
        <v>45</v>
      </c>
      <c r="G33" s="44"/>
      <c r="H33" s="44"/>
      <c r="I33" s="44"/>
      <c r="J33" s="44"/>
      <c r="K33" s="44"/>
      <c r="L33" s="248">
        <v>0.21</v>
      </c>
      <c r="M33" s="249"/>
      <c r="N33" s="249"/>
      <c r="O33" s="249"/>
      <c r="P33" s="44"/>
      <c r="Q33" s="44"/>
      <c r="R33" s="44"/>
      <c r="S33" s="44"/>
      <c r="T33" s="47" t="s">
        <v>43</v>
      </c>
      <c r="U33" s="44"/>
      <c r="V33" s="44"/>
      <c r="W33" s="250">
        <f>ROUND(BB87+SUM(CF97:CF101),2)</f>
        <v>0</v>
      </c>
      <c r="X33" s="249"/>
      <c r="Y33" s="249"/>
      <c r="Z33" s="249"/>
      <c r="AA33" s="249"/>
      <c r="AB33" s="249"/>
      <c r="AC33" s="249"/>
      <c r="AD33" s="249"/>
      <c r="AE33" s="249"/>
      <c r="AF33" s="44"/>
      <c r="AG33" s="44"/>
      <c r="AH33" s="44"/>
      <c r="AI33" s="44"/>
      <c r="AJ33" s="44"/>
      <c r="AK33" s="250">
        <v>0</v>
      </c>
      <c r="AL33" s="249"/>
      <c r="AM33" s="249"/>
      <c r="AN33" s="249"/>
      <c r="AO33" s="249"/>
      <c r="AP33" s="44"/>
      <c r="AQ33" s="48"/>
      <c r="BE33" s="258"/>
    </row>
    <row r="34" spans="2:57" s="2" customFormat="1" ht="14.45" hidden="1" customHeight="1">
      <c r="B34" s="43"/>
      <c r="C34" s="44"/>
      <c r="D34" s="44"/>
      <c r="E34" s="44"/>
      <c r="F34" s="45" t="s">
        <v>46</v>
      </c>
      <c r="G34" s="44"/>
      <c r="H34" s="44"/>
      <c r="I34" s="44"/>
      <c r="J34" s="44"/>
      <c r="K34" s="44"/>
      <c r="L34" s="248">
        <v>0.15</v>
      </c>
      <c r="M34" s="249"/>
      <c r="N34" s="249"/>
      <c r="O34" s="249"/>
      <c r="P34" s="44"/>
      <c r="Q34" s="44"/>
      <c r="R34" s="44"/>
      <c r="S34" s="44"/>
      <c r="T34" s="47" t="s">
        <v>43</v>
      </c>
      <c r="U34" s="44"/>
      <c r="V34" s="44"/>
      <c r="W34" s="250">
        <f>ROUND(BC87+SUM(CG97:CG101),2)</f>
        <v>0</v>
      </c>
      <c r="X34" s="249"/>
      <c r="Y34" s="249"/>
      <c r="Z34" s="249"/>
      <c r="AA34" s="249"/>
      <c r="AB34" s="249"/>
      <c r="AC34" s="249"/>
      <c r="AD34" s="249"/>
      <c r="AE34" s="249"/>
      <c r="AF34" s="44"/>
      <c r="AG34" s="44"/>
      <c r="AH34" s="44"/>
      <c r="AI34" s="44"/>
      <c r="AJ34" s="44"/>
      <c r="AK34" s="250">
        <v>0</v>
      </c>
      <c r="AL34" s="249"/>
      <c r="AM34" s="249"/>
      <c r="AN34" s="249"/>
      <c r="AO34" s="249"/>
      <c r="AP34" s="44"/>
      <c r="AQ34" s="48"/>
      <c r="BE34" s="258"/>
    </row>
    <row r="35" spans="2:57" s="2" customFormat="1" ht="14.45" hidden="1" customHeight="1">
      <c r="B35" s="43"/>
      <c r="C35" s="44"/>
      <c r="D35" s="44"/>
      <c r="E35" s="44"/>
      <c r="F35" s="45" t="s">
        <v>47</v>
      </c>
      <c r="G35" s="44"/>
      <c r="H35" s="44"/>
      <c r="I35" s="44"/>
      <c r="J35" s="44"/>
      <c r="K35" s="44"/>
      <c r="L35" s="248">
        <v>0</v>
      </c>
      <c r="M35" s="249"/>
      <c r="N35" s="249"/>
      <c r="O35" s="249"/>
      <c r="P35" s="44"/>
      <c r="Q35" s="44"/>
      <c r="R35" s="44"/>
      <c r="S35" s="44"/>
      <c r="T35" s="47" t="s">
        <v>43</v>
      </c>
      <c r="U35" s="44"/>
      <c r="V35" s="44"/>
      <c r="W35" s="250">
        <f>ROUND(BD87+SUM(CH97:CH101),2)</f>
        <v>0</v>
      </c>
      <c r="X35" s="249"/>
      <c r="Y35" s="249"/>
      <c r="Z35" s="249"/>
      <c r="AA35" s="249"/>
      <c r="AB35" s="249"/>
      <c r="AC35" s="249"/>
      <c r="AD35" s="249"/>
      <c r="AE35" s="249"/>
      <c r="AF35" s="44"/>
      <c r="AG35" s="44"/>
      <c r="AH35" s="44"/>
      <c r="AI35" s="44"/>
      <c r="AJ35" s="44"/>
      <c r="AK35" s="250">
        <v>0</v>
      </c>
      <c r="AL35" s="249"/>
      <c r="AM35" s="249"/>
      <c r="AN35" s="249"/>
      <c r="AO35" s="249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48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49</v>
      </c>
      <c r="U37" s="51"/>
      <c r="V37" s="51"/>
      <c r="W37" s="51"/>
      <c r="X37" s="251" t="s">
        <v>50</v>
      </c>
      <c r="Y37" s="252"/>
      <c r="Z37" s="252"/>
      <c r="AA37" s="252"/>
      <c r="AB37" s="252"/>
      <c r="AC37" s="51"/>
      <c r="AD37" s="51"/>
      <c r="AE37" s="51"/>
      <c r="AF37" s="51"/>
      <c r="AG37" s="51"/>
      <c r="AH37" s="51"/>
      <c r="AI37" s="51"/>
      <c r="AJ37" s="51"/>
      <c r="AK37" s="253">
        <f>SUM(AK29:AK35)</f>
        <v>0</v>
      </c>
      <c r="AL37" s="252"/>
      <c r="AM37" s="252"/>
      <c r="AN37" s="252"/>
      <c r="AO37" s="254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 ht="15">
      <c r="B49" s="38"/>
      <c r="C49" s="39"/>
      <c r="D49" s="53" t="s">
        <v>51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52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 ht="15">
      <c r="B58" s="38"/>
      <c r="C58" s="39"/>
      <c r="D58" s="58" t="s">
        <v>53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54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53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54</v>
      </c>
      <c r="AN58" s="59"/>
      <c r="AO58" s="61"/>
      <c r="AP58" s="39"/>
      <c r="AQ58" s="40"/>
    </row>
    <row r="59" spans="2:43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 ht="15">
      <c r="B60" s="38"/>
      <c r="C60" s="39"/>
      <c r="D60" s="53" t="s">
        <v>55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56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 ht="15">
      <c r="B69" s="38"/>
      <c r="C69" s="39"/>
      <c r="D69" s="58" t="s">
        <v>53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54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53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54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37" t="s">
        <v>57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40"/>
    </row>
    <row r="77" spans="2:43" s="3" customFormat="1" ht="14.45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075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39" t="str">
        <f>K6</f>
        <v>Technické zhodnocení chodníku na ul. K.H. Máchy v Šumperku</v>
      </c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3" t="s">
        <v>24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Šumperk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26</v>
      </c>
      <c r="AJ80" s="39"/>
      <c r="AK80" s="39"/>
      <c r="AL80" s="39"/>
      <c r="AM80" s="76" t="str">
        <f>IF(AN8= "","",AN8)</f>
        <v>18. 8. 2018</v>
      </c>
      <c r="AN80" s="39"/>
      <c r="AO80" s="39"/>
      <c r="AP80" s="39"/>
      <c r="AQ80" s="40"/>
    </row>
    <row r="81" spans="1:76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76" s="1" customFormat="1" ht="15">
      <c r="B82" s="38"/>
      <c r="C82" s="33" t="s">
        <v>28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 xml:space="preserve"> 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34</v>
      </c>
      <c r="AJ82" s="39"/>
      <c r="AK82" s="39"/>
      <c r="AL82" s="39"/>
      <c r="AM82" s="241" t="str">
        <f>IF(E17="","",E17)</f>
        <v xml:space="preserve"> </v>
      </c>
      <c r="AN82" s="241"/>
      <c r="AO82" s="241"/>
      <c r="AP82" s="241"/>
      <c r="AQ82" s="40"/>
      <c r="AS82" s="242" t="s">
        <v>58</v>
      </c>
      <c r="AT82" s="243"/>
      <c r="AU82" s="77"/>
      <c r="AV82" s="77"/>
      <c r="AW82" s="77"/>
      <c r="AX82" s="77"/>
      <c r="AY82" s="77"/>
      <c r="AZ82" s="77"/>
      <c r="BA82" s="77"/>
      <c r="BB82" s="77"/>
      <c r="BC82" s="77"/>
      <c r="BD82" s="78"/>
    </row>
    <row r="83" spans="1:76" s="1" customFormat="1" ht="15">
      <c r="B83" s="38"/>
      <c r="C83" s="33" t="s">
        <v>32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36</v>
      </c>
      <c r="AJ83" s="39"/>
      <c r="AK83" s="39"/>
      <c r="AL83" s="39"/>
      <c r="AM83" s="241" t="str">
        <f>IF(E20="","",E20)</f>
        <v xml:space="preserve"> </v>
      </c>
      <c r="AN83" s="241"/>
      <c r="AO83" s="241"/>
      <c r="AP83" s="241"/>
      <c r="AQ83" s="40"/>
      <c r="AS83" s="244"/>
      <c r="AT83" s="245"/>
      <c r="AU83" s="79"/>
      <c r="AV83" s="79"/>
      <c r="AW83" s="79"/>
      <c r="AX83" s="79"/>
      <c r="AY83" s="79"/>
      <c r="AZ83" s="79"/>
      <c r="BA83" s="79"/>
      <c r="BB83" s="79"/>
      <c r="BC83" s="79"/>
      <c r="BD83" s="80"/>
    </row>
    <row r="84" spans="1:76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46"/>
      <c r="AT84" s="247"/>
      <c r="AU84" s="39"/>
      <c r="AV84" s="39"/>
      <c r="AW84" s="39"/>
      <c r="AX84" s="39"/>
      <c r="AY84" s="39"/>
      <c r="AZ84" s="39"/>
      <c r="BA84" s="39"/>
      <c r="BB84" s="39"/>
      <c r="BC84" s="39"/>
      <c r="BD84" s="81"/>
    </row>
    <row r="85" spans="1:76" s="1" customFormat="1" ht="29.25" customHeight="1">
      <c r="B85" s="38"/>
      <c r="C85" s="232" t="s">
        <v>59</v>
      </c>
      <c r="D85" s="233"/>
      <c r="E85" s="233"/>
      <c r="F85" s="233"/>
      <c r="G85" s="233"/>
      <c r="H85" s="82"/>
      <c r="I85" s="234" t="s">
        <v>60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4" t="s">
        <v>61</v>
      </c>
      <c r="AH85" s="233"/>
      <c r="AI85" s="233"/>
      <c r="AJ85" s="233"/>
      <c r="AK85" s="233"/>
      <c r="AL85" s="233"/>
      <c r="AM85" s="233"/>
      <c r="AN85" s="234" t="s">
        <v>62</v>
      </c>
      <c r="AO85" s="233"/>
      <c r="AP85" s="235"/>
      <c r="AQ85" s="40"/>
      <c r="AS85" s="83" t="s">
        <v>63</v>
      </c>
      <c r="AT85" s="84" t="s">
        <v>64</v>
      </c>
      <c r="AU85" s="84" t="s">
        <v>65</v>
      </c>
      <c r="AV85" s="84" t="s">
        <v>66</v>
      </c>
      <c r="AW85" s="84" t="s">
        <v>67</v>
      </c>
      <c r="AX85" s="84" t="s">
        <v>68</v>
      </c>
      <c r="AY85" s="84" t="s">
        <v>69</v>
      </c>
      <c r="AZ85" s="84" t="s">
        <v>70</v>
      </c>
      <c r="BA85" s="84" t="s">
        <v>71</v>
      </c>
      <c r="BB85" s="84" t="s">
        <v>72</v>
      </c>
      <c r="BC85" s="84" t="s">
        <v>73</v>
      </c>
      <c r="BD85" s="85" t="s">
        <v>74</v>
      </c>
    </row>
    <row r="86" spans="1:76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6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76" s="4" customFormat="1" ht="32.450000000000003" customHeight="1">
      <c r="B87" s="71"/>
      <c r="C87" s="87" t="s">
        <v>75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36">
        <f>ROUND(AG88+AG90+AG93+AG94,2)</f>
        <v>0</v>
      </c>
      <c r="AH87" s="236"/>
      <c r="AI87" s="236"/>
      <c r="AJ87" s="236"/>
      <c r="AK87" s="236"/>
      <c r="AL87" s="236"/>
      <c r="AM87" s="236"/>
      <c r="AN87" s="218">
        <f t="shared" ref="AN87:AN94" si="0">SUM(AG87,AT87)</f>
        <v>0</v>
      </c>
      <c r="AO87" s="218"/>
      <c r="AP87" s="218"/>
      <c r="AQ87" s="74"/>
      <c r="AS87" s="89">
        <f>ROUND(AS88+AS90+AS93+AS94,2)</f>
        <v>0</v>
      </c>
      <c r="AT87" s="90">
        <f t="shared" ref="AT87:AT94" si="1">ROUND(SUM(AV87:AW87),2)</f>
        <v>0</v>
      </c>
      <c r="AU87" s="91">
        <f>ROUND(AU88+AU90+AU93+AU94,5)</f>
        <v>0</v>
      </c>
      <c r="AV87" s="90">
        <f>ROUND(AZ87*L31,2)</f>
        <v>0</v>
      </c>
      <c r="AW87" s="90">
        <f>ROUND(BA87*L32,2)</f>
        <v>0</v>
      </c>
      <c r="AX87" s="90">
        <f>ROUND(BB87*L31,2)</f>
        <v>0</v>
      </c>
      <c r="AY87" s="90">
        <f>ROUND(BC87*L32,2)</f>
        <v>0</v>
      </c>
      <c r="AZ87" s="90">
        <f>ROUND(AZ88+AZ90+AZ93+AZ94,2)</f>
        <v>0</v>
      </c>
      <c r="BA87" s="90">
        <f>ROUND(BA88+BA90+BA93+BA94,2)</f>
        <v>0</v>
      </c>
      <c r="BB87" s="90">
        <f>ROUND(BB88+BB90+BB93+BB94,2)</f>
        <v>0</v>
      </c>
      <c r="BC87" s="90">
        <f>ROUND(BC88+BC90+BC93+BC94,2)</f>
        <v>0</v>
      </c>
      <c r="BD87" s="92">
        <f>ROUND(BD88+BD90+BD93+BD94,2)</f>
        <v>0</v>
      </c>
      <c r="BS87" s="93" t="s">
        <v>76</v>
      </c>
      <c r="BT87" s="93" t="s">
        <v>77</v>
      </c>
      <c r="BU87" s="94" t="s">
        <v>78</v>
      </c>
      <c r="BV87" s="93" t="s">
        <v>79</v>
      </c>
      <c r="BW87" s="93" t="s">
        <v>80</v>
      </c>
      <c r="BX87" s="93" t="s">
        <v>81</v>
      </c>
    </row>
    <row r="88" spans="1:76" s="5" customFormat="1" ht="37.5" customHeight="1">
      <c r="B88" s="95"/>
      <c r="C88" s="96"/>
      <c r="D88" s="228" t="s">
        <v>82</v>
      </c>
      <c r="E88" s="228"/>
      <c r="F88" s="228"/>
      <c r="G88" s="228"/>
      <c r="H88" s="228"/>
      <c r="I88" s="97"/>
      <c r="J88" s="228" t="s">
        <v>83</v>
      </c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31">
        <f>ROUND(AG89,2)</f>
        <v>0</v>
      </c>
      <c r="AH88" s="227"/>
      <c r="AI88" s="227"/>
      <c r="AJ88" s="227"/>
      <c r="AK88" s="227"/>
      <c r="AL88" s="227"/>
      <c r="AM88" s="227"/>
      <c r="AN88" s="226">
        <f t="shared" si="0"/>
        <v>0</v>
      </c>
      <c r="AO88" s="227"/>
      <c r="AP88" s="227"/>
      <c r="AQ88" s="98"/>
      <c r="AS88" s="99">
        <f>ROUND(AS89,2)</f>
        <v>0</v>
      </c>
      <c r="AT88" s="100">
        <f t="shared" si="1"/>
        <v>0</v>
      </c>
      <c r="AU88" s="101">
        <f>ROUND(AU89,5)</f>
        <v>0</v>
      </c>
      <c r="AV88" s="100">
        <f>ROUND(AZ88*L31,2)</f>
        <v>0</v>
      </c>
      <c r="AW88" s="100">
        <f>ROUND(BA88*L32,2)</f>
        <v>0</v>
      </c>
      <c r="AX88" s="100">
        <f>ROUND(BB88*L31,2)</f>
        <v>0</v>
      </c>
      <c r="AY88" s="100">
        <f>ROUND(BC88*L32,2)</f>
        <v>0</v>
      </c>
      <c r="AZ88" s="100">
        <f>ROUND(AZ89,2)</f>
        <v>0</v>
      </c>
      <c r="BA88" s="100">
        <f>ROUND(BA89,2)</f>
        <v>0</v>
      </c>
      <c r="BB88" s="100">
        <f>ROUND(BB89,2)</f>
        <v>0</v>
      </c>
      <c r="BC88" s="100">
        <f>ROUND(BC89,2)</f>
        <v>0</v>
      </c>
      <c r="BD88" s="102">
        <f>ROUND(BD89,2)</f>
        <v>0</v>
      </c>
      <c r="BS88" s="103" t="s">
        <v>76</v>
      </c>
      <c r="BT88" s="103" t="s">
        <v>84</v>
      </c>
      <c r="BU88" s="103" t="s">
        <v>78</v>
      </c>
      <c r="BV88" s="103" t="s">
        <v>79</v>
      </c>
      <c r="BW88" s="103" t="s">
        <v>85</v>
      </c>
      <c r="BX88" s="103" t="s">
        <v>80</v>
      </c>
    </row>
    <row r="89" spans="1:76" s="6" customFormat="1" ht="34.5" customHeight="1">
      <c r="A89" s="104" t="s">
        <v>86</v>
      </c>
      <c r="B89" s="105"/>
      <c r="C89" s="106"/>
      <c r="D89" s="106"/>
      <c r="E89" s="230" t="s">
        <v>87</v>
      </c>
      <c r="F89" s="230"/>
      <c r="G89" s="230"/>
      <c r="H89" s="230"/>
      <c r="I89" s="230"/>
      <c r="J89" s="106"/>
      <c r="K89" s="230" t="s">
        <v>88</v>
      </c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25">
        <f>'SO 001 - Příprava území, ...'!M31</f>
        <v>0</v>
      </c>
      <c r="AH89" s="229"/>
      <c r="AI89" s="229"/>
      <c r="AJ89" s="229"/>
      <c r="AK89" s="229"/>
      <c r="AL89" s="229"/>
      <c r="AM89" s="229"/>
      <c r="AN89" s="225">
        <f t="shared" si="0"/>
        <v>0</v>
      </c>
      <c r="AO89" s="229"/>
      <c r="AP89" s="229"/>
      <c r="AQ89" s="107"/>
      <c r="AS89" s="108">
        <f>'SO 001 - Příprava území, ...'!M29</f>
        <v>0</v>
      </c>
      <c r="AT89" s="109">
        <f t="shared" si="1"/>
        <v>0</v>
      </c>
      <c r="AU89" s="110">
        <f>'SO 001 - Příprava území, ...'!W122</f>
        <v>0</v>
      </c>
      <c r="AV89" s="109">
        <f>'SO 001 - Příprava území, ...'!M33</f>
        <v>0</v>
      </c>
      <c r="AW89" s="109">
        <f>'SO 001 - Příprava území, ...'!M34</f>
        <v>0</v>
      </c>
      <c r="AX89" s="109">
        <f>'SO 001 - Příprava území, ...'!M35</f>
        <v>0</v>
      </c>
      <c r="AY89" s="109">
        <f>'SO 001 - Příprava území, ...'!M36</f>
        <v>0</v>
      </c>
      <c r="AZ89" s="109">
        <f>'SO 001 - Příprava území, ...'!H33</f>
        <v>0</v>
      </c>
      <c r="BA89" s="109">
        <f>'SO 001 - Příprava území, ...'!H34</f>
        <v>0</v>
      </c>
      <c r="BB89" s="109">
        <f>'SO 001 - Příprava území, ...'!H35</f>
        <v>0</v>
      </c>
      <c r="BC89" s="109">
        <f>'SO 001 - Příprava území, ...'!H36</f>
        <v>0</v>
      </c>
      <c r="BD89" s="111">
        <f>'SO 001 - Příprava území, ...'!H37</f>
        <v>0</v>
      </c>
      <c r="BT89" s="112" t="s">
        <v>89</v>
      </c>
      <c r="BV89" s="112" t="s">
        <v>79</v>
      </c>
      <c r="BW89" s="112" t="s">
        <v>90</v>
      </c>
      <c r="BX89" s="112" t="s">
        <v>85</v>
      </c>
    </row>
    <row r="90" spans="1:76" s="5" customFormat="1" ht="22.5" customHeight="1">
      <c r="B90" s="95"/>
      <c r="C90" s="96"/>
      <c r="D90" s="228" t="s">
        <v>91</v>
      </c>
      <c r="E90" s="228"/>
      <c r="F90" s="228"/>
      <c r="G90" s="228"/>
      <c r="H90" s="228"/>
      <c r="I90" s="97"/>
      <c r="J90" s="228" t="s">
        <v>92</v>
      </c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31">
        <f>ROUND(SUM(AG91:AG92),2)</f>
        <v>0</v>
      </c>
      <c r="AH90" s="227"/>
      <c r="AI90" s="227"/>
      <c r="AJ90" s="227"/>
      <c r="AK90" s="227"/>
      <c r="AL90" s="227"/>
      <c r="AM90" s="227"/>
      <c r="AN90" s="226">
        <f t="shared" si="0"/>
        <v>0</v>
      </c>
      <c r="AO90" s="227"/>
      <c r="AP90" s="227"/>
      <c r="AQ90" s="98"/>
      <c r="AS90" s="99">
        <f>ROUND(SUM(AS91:AS92),2)</f>
        <v>0</v>
      </c>
      <c r="AT90" s="100">
        <f t="shared" si="1"/>
        <v>0</v>
      </c>
      <c r="AU90" s="101">
        <f>ROUND(SUM(AU91:AU92),5)</f>
        <v>0</v>
      </c>
      <c r="AV90" s="100">
        <f>ROUND(AZ90*L31,2)</f>
        <v>0</v>
      </c>
      <c r="AW90" s="100">
        <f>ROUND(BA90*L32,2)</f>
        <v>0</v>
      </c>
      <c r="AX90" s="100">
        <f>ROUND(BB90*L31,2)</f>
        <v>0</v>
      </c>
      <c r="AY90" s="100">
        <f>ROUND(BC90*L32,2)</f>
        <v>0</v>
      </c>
      <c r="AZ90" s="100">
        <f>ROUND(SUM(AZ91:AZ92),2)</f>
        <v>0</v>
      </c>
      <c r="BA90" s="100">
        <f>ROUND(SUM(BA91:BA92),2)</f>
        <v>0</v>
      </c>
      <c r="BB90" s="100">
        <f>ROUND(SUM(BB91:BB92),2)</f>
        <v>0</v>
      </c>
      <c r="BC90" s="100">
        <f>ROUND(SUM(BC91:BC92),2)</f>
        <v>0</v>
      </c>
      <c r="BD90" s="102">
        <f>ROUND(SUM(BD91:BD92),2)</f>
        <v>0</v>
      </c>
      <c r="BS90" s="103" t="s">
        <v>76</v>
      </c>
      <c r="BT90" s="103" t="s">
        <v>84</v>
      </c>
      <c r="BU90" s="103" t="s">
        <v>78</v>
      </c>
      <c r="BV90" s="103" t="s">
        <v>79</v>
      </c>
      <c r="BW90" s="103" t="s">
        <v>93</v>
      </c>
      <c r="BX90" s="103" t="s">
        <v>80</v>
      </c>
    </row>
    <row r="91" spans="1:76" s="6" customFormat="1" ht="22.5" customHeight="1">
      <c r="A91" s="104" t="s">
        <v>86</v>
      </c>
      <c r="B91" s="105"/>
      <c r="C91" s="106"/>
      <c r="D91" s="106"/>
      <c r="E91" s="230" t="s">
        <v>94</v>
      </c>
      <c r="F91" s="230"/>
      <c r="G91" s="230"/>
      <c r="H91" s="230"/>
      <c r="I91" s="230"/>
      <c r="J91" s="106"/>
      <c r="K91" s="230" t="s">
        <v>92</v>
      </c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25">
        <f>'SO 101 - Chodník'!M31</f>
        <v>0</v>
      </c>
      <c r="AH91" s="229"/>
      <c r="AI91" s="229"/>
      <c r="AJ91" s="229"/>
      <c r="AK91" s="229"/>
      <c r="AL91" s="229"/>
      <c r="AM91" s="229"/>
      <c r="AN91" s="225">
        <f t="shared" si="0"/>
        <v>0</v>
      </c>
      <c r="AO91" s="229"/>
      <c r="AP91" s="229"/>
      <c r="AQ91" s="107"/>
      <c r="AS91" s="108">
        <f>'SO 101 - Chodník'!M29</f>
        <v>0</v>
      </c>
      <c r="AT91" s="109">
        <f t="shared" si="1"/>
        <v>0</v>
      </c>
      <c r="AU91" s="110">
        <f>'SO 101 - Chodník'!W123</f>
        <v>0</v>
      </c>
      <c r="AV91" s="109">
        <f>'SO 101 - Chodník'!M33</f>
        <v>0</v>
      </c>
      <c r="AW91" s="109">
        <f>'SO 101 - Chodník'!M34</f>
        <v>0</v>
      </c>
      <c r="AX91" s="109">
        <f>'SO 101 - Chodník'!M35</f>
        <v>0</v>
      </c>
      <c r="AY91" s="109">
        <f>'SO 101 - Chodník'!M36</f>
        <v>0</v>
      </c>
      <c r="AZ91" s="109">
        <f>'SO 101 - Chodník'!H33</f>
        <v>0</v>
      </c>
      <c r="BA91" s="109">
        <f>'SO 101 - Chodník'!H34</f>
        <v>0</v>
      </c>
      <c r="BB91" s="109">
        <f>'SO 101 - Chodník'!H35</f>
        <v>0</v>
      </c>
      <c r="BC91" s="109">
        <f>'SO 101 - Chodník'!H36</f>
        <v>0</v>
      </c>
      <c r="BD91" s="111">
        <f>'SO 101 - Chodník'!H37</f>
        <v>0</v>
      </c>
      <c r="BT91" s="112" t="s">
        <v>89</v>
      </c>
      <c r="BV91" s="112" t="s">
        <v>79</v>
      </c>
      <c r="BW91" s="112" t="s">
        <v>95</v>
      </c>
      <c r="BX91" s="112" t="s">
        <v>93</v>
      </c>
    </row>
    <row r="92" spans="1:76" s="6" customFormat="1" ht="22.5" customHeight="1">
      <c r="A92" s="104" t="s">
        <v>86</v>
      </c>
      <c r="B92" s="105"/>
      <c r="C92" s="106"/>
      <c r="D92" s="106"/>
      <c r="E92" s="230" t="s">
        <v>96</v>
      </c>
      <c r="F92" s="230"/>
      <c r="G92" s="230"/>
      <c r="H92" s="230"/>
      <c r="I92" s="230"/>
      <c r="J92" s="106"/>
      <c r="K92" s="230" t="s">
        <v>97</v>
      </c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25">
        <f>'SO 192 - Dopravní značení...'!M31</f>
        <v>0</v>
      </c>
      <c r="AH92" s="229"/>
      <c r="AI92" s="229"/>
      <c r="AJ92" s="229"/>
      <c r="AK92" s="229"/>
      <c r="AL92" s="229"/>
      <c r="AM92" s="229"/>
      <c r="AN92" s="225">
        <f t="shared" si="0"/>
        <v>0</v>
      </c>
      <c r="AO92" s="229"/>
      <c r="AP92" s="229"/>
      <c r="AQ92" s="107"/>
      <c r="AS92" s="108">
        <f>'SO 192 - Dopravní značení...'!M29</f>
        <v>0</v>
      </c>
      <c r="AT92" s="109">
        <f t="shared" si="1"/>
        <v>0</v>
      </c>
      <c r="AU92" s="110">
        <f>'SO 192 - Dopravní značení...'!W120</f>
        <v>0</v>
      </c>
      <c r="AV92" s="109">
        <f>'SO 192 - Dopravní značení...'!M33</f>
        <v>0</v>
      </c>
      <c r="AW92" s="109">
        <f>'SO 192 - Dopravní značení...'!M34</f>
        <v>0</v>
      </c>
      <c r="AX92" s="109">
        <f>'SO 192 - Dopravní značení...'!M35</f>
        <v>0</v>
      </c>
      <c r="AY92" s="109">
        <f>'SO 192 - Dopravní značení...'!M36</f>
        <v>0</v>
      </c>
      <c r="AZ92" s="109">
        <f>'SO 192 - Dopravní značení...'!H33</f>
        <v>0</v>
      </c>
      <c r="BA92" s="109">
        <f>'SO 192 - Dopravní značení...'!H34</f>
        <v>0</v>
      </c>
      <c r="BB92" s="109">
        <f>'SO 192 - Dopravní značení...'!H35</f>
        <v>0</v>
      </c>
      <c r="BC92" s="109">
        <f>'SO 192 - Dopravní značení...'!H36</f>
        <v>0</v>
      </c>
      <c r="BD92" s="111">
        <f>'SO 192 - Dopravní značení...'!H37</f>
        <v>0</v>
      </c>
      <c r="BT92" s="112" t="s">
        <v>89</v>
      </c>
      <c r="BV92" s="112" t="s">
        <v>79</v>
      </c>
      <c r="BW92" s="112" t="s">
        <v>98</v>
      </c>
      <c r="BX92" s="112" t="s">
        <v>93</v>
      </c>
    </row>
    <row r="93" spans="1:76" s="5" customFormat="1" ht="22.5" customHeight="1">
      <c r="A93" s="104" t="s">
        <v>86</v>
      </c>
      <c r="B93" s="95"/>
      <c r="C93" s="96"/>
      <c r="D93" s="228" t="s">
        <v>99</v>
      </c>
      <c r="E93" s="228"/>
      <c r="F93" s="228"/>
      <c r="G93" s="228"/>
      <c r="H93" s="228"/>
      <c r="I93" s="97"/>
      <c r="J93" s="228" t="s">
        <v>100</v>
      </c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6">
        <f>'1000 - Ostatní náklady'!M30</f>
        <v>0</v>
      </c>
      <c r="AH93" s="227"/>
      <c r="AI93" s="227"/>
      <c r="AJ93" s="227"/>
      <c r="AK93" s="227"/>
      <c r="AL93" s="227"/>
      <c r="AM93" s="227"/>
      <c r="AN93" s="226">
        <f t="shared" si="0"/>
        <v>0</v>
      </c>
      <c r="AO93" s="227"/>
      <c r="AP93" s="227"/>
      <c r="AQ93" s="98"/>
      <c r="AS93" s="99">
        <f>'1000 - Ostatní náklady'!M28</f>
        <v>0</v>
      </c>
      <c r="AT93" s="100">
        <f t="shared" si="1"/>
        <v>0</v>
      </c>
      <c r="AU93" s="101">
        <f>'1000 - Ostatní náklady'!W118</f>
        <v>0</v>
      </c>
      <c r="AV93" s="100">
        <f>'1000 - Ostatní náklady'!M32</f>
        <v>0</v>
      </c>
      <c r="AW93" s="100">
        <f>'1000 - Ostatní náklady'!M33</f>
        <v>0</v>
      </c>
      <c r="AX93" s="100">
        <f>'1000 - Ostatní náklady'!M34</f>
        <v>0</v>
      </c>
      <c r="AY93" s="100">
        <f>'1000 - Ostatní náklady'!M35</f>
        <v>0</v>
      </c>
      <c r="AZ93" s="100">
        <f>'1000 - Ostatní náklady'!H32</f>
        <v>0</v>
      </c>
      <c r="BA93" s="100">
        <f>'1000 - Ostatní náklady'!H33</f>
        <v>0</v>
      </c>
      <c r="BB93" s="100">
        <f>'1000 - Ostatní náklady'!H34</f>
        <v>0</v>
      </c>
      <c r="BC93" s="100">
        <f>'1000 - Ostatní náklady'!H35</f>
        <v>0</v>
      </c>
      <c r="BD93" s="102">
        <f>'1000 - Ostatní náklady'!H36</f>
        <v>0</v>
      </c>
      <c r="BT93" s="103" t="s">
        <v>84</v>
      </c>
      <c r="BV93" s="103" t="s">
        <v>79</v>
      </c>
      <c r="BW93" s="103" t="s">
        <v>101</v>
      </c>
      <c r="BX93" s="103" t="s">
        <v>80</v>
      </c>
    </row>
    <row r="94" spans="1:76" s="5" customFormat="1" ht="22.5" customHeight="1">
      <c r="A94" s="104" t="s">
        <v>86</v>
      </c>
      <c r="B94" s="95"/>
      <c r="C94" s="96"/>
      <c r="D94" s="228" t="s">
        <v>102</v>
      </c>
      <c r="E94" s="228"/>
      <c r="F94" s="228"/>
      <c r="G94" s="228"/>
      <c r="H94" s="228"/>
      <c r="I94" s="97"/>
      <c r="J94" s="228" t="s">
        <v>103</v>
      </c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6">
        <f>'1020 - VRN'!M30</f>
        <v>0</v>
      </c>
      <c r="AH94" s="227"/>
      <c r="AI94" s="227"/>
      <c r="AJ94" s="227"/>
      <c r="AK94" s="227"/>
      <c r="AL94" s="227"/>
      <c r="AM94" s="227"/>
      <c r="AN94" s="226">
        <f t="shared" si="0"/>
        <v>0</v>
      </c>
      <c r="AO94" s="227"/>
      <c r="AP94" s="227"/>
      <c r="AQ94" s="98"/>
      <c r="AS94" s="113">
        <f>'1020 - VRN'!M28</f>
        <v>0</v>
      </c>
      <c r="AT94" s="114">
        <f t="shared" si="1"/>
        <v>0</v>
      </c>
      <c r="AU94" s="115">
        <f>'1020 - VRN'!W118</f>
        <v>0</v>
      </c>
      <c r="AV94" s="114">
        <f>'1020 - VRN'!M32</f>
        <v>0</v>
      </c>
      <c r="AW94" s="114">
        <f>'1020 - VRN'!M33</f>
        <v>0</v>
      </c>
      <c r="AX94" s="114">
        <f>'1020 - VRN'!M34</f>
        <v>0</v>
      </c>
      <c r="AY94" s="114">
        <f>'1020 - VRN'!M35</f>
        <v>0</v>
      </c>
      <c r="AZ94" s="114">
        <f>'1020 - VRN'!H32</f>
        <v>0</v>
      </c>
      <c r="BA94" s="114">
        <f>'1020 - VRN'!H33</f>
        <v>0</v>
      </c>
      <c r="BB94" s="114">
        <f>'1020 - VRN'!H34</f>
        <v>0</v>
      </c>
      <c r="BC94" s="114">
        <f>'1020 - VRN'!H35</f>
        <v>0</v>
      </c>
      <c r="BD94" s="116">
        <f>'1020 - VRN'!H36</f>
        <v>0</v>
      </c>
      <c r="BT94" s="103" t="s">
        <v>84</v>
      </c>
      <c r="BV94" s="103" t="s">
        <v>79</v>
      </c>
      <c r="BW94" s="103" t="s">
        <v>104</v>
      </c>
      <c r="BX94" s="103" t="s">
        <v>80</v>
      </c>
    </row>
    <row r="95" spans="1:76">
      <c r="B95" s="25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6"/>
    </row>
    <row r="96" spans="1:76" s="1" customFormat="1" ht="30" customHeight="1">
      <c r="B96" s="38"/>
      <c r="C96" s="87" t="s">
        <v>105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218">
        <f>ROUND(SUM(AG97:AG100),2)</f>
        <v>0</v>
      </c>
      <c r="AH96" s="218"/>
      <c r="AI96" s="218"/>
      <c r="AJ96" s="218"/>
      <c r="AK96" s="218"/>
      <c r="AL96" s="218"/>
      <c r="AM96" s="218"/>
      <c r="AN96" s="218">
        <f>ROUND(SUM(AN97:AN100),2)</f>
        <v>0</v>
      </c>
      <c r="AO96" s="218"/>
      <c r="AP96" s="218"/>
      <c r="AQ96" s="40"/>
      <c r="AS96" s="83" t="s">
        <v>106</v>
      </c>
      <c r="AT96" s="84" t="s">
        <v>107</v>
      </c>
      <c r="AU96" s="84" t="s">
        <v>41</v>
      </c>
      <c r="AV96" s="85" t="s">
        <v>64</v>
      </c>
    </row>
    <row r="97" spans="2:89" s="1" customFormat="1" ht="19.899999999999999" customHeight="1">
      <c r="B97" s="38"/>
      <c r="C97" s="39"/>
      <c r="D97" s="117" t="s">
        <v>100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224">
        <f>ROUND(AG87*AS97,2)</f>
        <v>0</v>
      </c>
      <c r="AH97" s="225"/>
      <c r="AI97" s="225"/>
      <c r="AJ97" s="225"/>
      <c r="AK97" s="225"/>
      <c r="AL97" s="225"/>
      <c r="AM97" s="225"/>
      <c r="AN97" s="225">
        <f>ROUND(AG97+AV97,2)</f>
        <v>0</v>
      </c>
      <c r="AO97" s="225"/>
      <c r="AP97" s="225"/>
      <c r="AQ97" s="40"/>
      <c r="AS97" s="118">
        <v>0</v>
      </c>
      <c r="AT97" s="119" t="s">
        <v>108</v>
      </c>
      <c r="AU97" s="119" t="s">
        <v>42</v>
      </c>
      <c r="AV97" s="120">
        <f>ROUND(IF(AU97="základní",AG97*L31,IF(AU97="snížená",AG97*L32,0)),2)</f>
        <v>0</v>
      </c>
      <c r="BV97" s="21" t="s">
        <v>109</v>
      </c>
      <c r="BY97" s="121">
        <f>IF(AU97="základní",AV97,0)</f>
        <v>0</v>
      </c>
      <c r="BZ97" s="121">
        <f>IF(AU97="snížená",AV97,0)</f>
        <v>0</v>
      </c>
      <c r="CA97" s="121">
        <v>0</v>
      </c>
      <c r="CB97" s="121">
        <v>0</v>
      </c>
      <c r="CC97" s="121">
        <v>0</v>
      </c>
      <c r="CD97" s="121">
        <f>IF(AU97="základní",AG97,0)</f>
        <v>0</v>
      </c>
      <c r="CE97" s="121">
        <f>IF(AU97="snížená",AG97,0)</f>
        <v>0</v>
      </c>
      <c r="CF97" s="121">
        <f>IF(AU97="zákl. přenesená",AG97,0)</f>
        <v>0</v>
      </c>
      <c r="CG97" s="121">
        <f>IF(AU97="sníž. přenesená",AG97,0)</f>
        <v>0</v>
      </c>
      <c r="CH97" s="121">
        <f>IF(AU97="nulová",AG97,0)</f>
        <v>0</v>
      </c>
      <c r="CI97" s="21">
        <f>IF(AU97="základní",1,IF(AU97="snížená",2,IF(AU97="zákl. přenesená",4,IF(AU97="sníž. přenesená",5,3))))</f>
        <v>1</v>
      </c>
      <c r="CJ97" s="21">
        <f>IF(AT97="stavební čast",1,IF(8897="investiční čast",2,3))</f>
        <v>1</v>
      </c>
      <c r="CK97" s="21" t="str">
        <f>IF(D97="Vyplň vlastní","","x")</f>
        <v>x</v>
      </c>
    </row>
    <row r="98" spans="2:89" s="1" customFormat="1" ht="19.899999999999999" customHeight="1">
      <c r="B98" s="38"/>
      <c r="C98" s="39"/>
      <c r="D98" s="222" t="s">
        <v>110</v>
      </c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39"/>
      <c r="AD98" s="39"/>
      <c r="AE98" s="39"/>
      <c r="AF98" s="39"/>
      <c r="AG98" s="224">
        <f>AG87*AS98</f>
        <v>0</v>
      </c>
      <c r="AH98" s="225"/>
      <c r="AI98" s="225"/>
      <c r="AJ98" s="225"/>
      <c r="AK98" s="225"/>
      <c r="AL98" s="225"/>
      <c r="AM98" s="225"/>
      <c r="AN98" s="225">
        <f>AG98+AV98</f>
        <v>0</v>
      </c>
      <c r="AO98" s="225"/>
      <c r="AP98" s="225"/>
      <c r="AQ98" s="40"/>
      <c r="AS98" s="122">
        <v>0</v>
      </c>
      <c r="AT98" s="123" t="s">
        <v>108</v>
      </c>
      <c r="AU98" s="123" t="s">
        <v>42</v>
      </c>
      <c r="AV98" s="111">
        <f>ROUND(IF(AU98="nulová",0,IF(OR(AU98="základní",AU98="zákl. přenesená"),AG98*L31,AG98*L32)),2)</f>
        <v>0</v>
      </c>
      <c r="BV98" s="21" t="s">
        <v>111</v>
      </c>
      <c r="BY98" s="121">
        <f>IF(AU98="základní",AV98,0)</f>
        <v>0</v>
      </c>
      <c r="BZ98" s="121">
        <f>IF(AU98="snížená",AV98,0)</f>
        <v>0</v>
      </c>
      <c r="CA98" s="121">
        <f>IF(AU98="zákl. přenesená",AV98,0)</f>
        <v>0</v>
      </c>
      <c r="CB98" s="121">
        <f>IF(AU98="sníž. přenesená",AV98,0)</f>
        <v>0</v>
      </c>
      <c r="CC98" s="121">
        <f>IF(AU98="nulová",AV98,0)</f>
        <v>0</v>
      </c>
      <c r="CD98" s="121">
        <f>IF(AU98="základní",AG98,0)</f>
        <v>0</v>
      </c>
      <c r="CE98" s="121">
        <f>IF(AU98="snížená",AG98,0)</f>
        <v>0</v>
      </c>
      <c r="CF98" s="121">
        <f>IF(AU98="zákl. přenesená",AG98,0)</f>
        <v>0</v>
      </c>
      <c r="CG98" s="121">
        <f>IF(AU98="sníž. přenesená",AG98,0)</f>
        <v>0</v>
      </c>
      <c r="CH98" s="121">
        <f>IF(AU98="nulová",AG98,0)</f>
        <v>0</v>
      </c>
      <c r="CI98" s="21">
        <f>IF(AU98="základní",1,IF(AU98="snížená",2,IF(AU98="zákl. přenesená",4,IF(AU98="sníž. přenesená",5,3))))</f>
        <v>1</v>
      </c>
      <c r="CJ98" s="21">
        <f>IF(AT98="stavební čast",1,IF(8898="investiční čast",2,3))</f>
        <v>1</v>
      </c>
      <c r="CK98" s="21" t="str">
        <f>IF(D98="Vyplň vlastní","","x")</f>
        <v/>
      </c>
    </row>
    <row r="99" spans="2:89" s="1" customFormat="1" ht="19.899999999999999" customHeight="1">
      <c r="B99" s="38"/>
      <c r="C99" s="39"/>
      <c r="D99" s="222" t="s">
        <v>110</v>
      </c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39"/>
      <c r="AD99" s="39"/>
      <c r="AE99" s="39"/>
      <c r="AF99" s="39"/>
      <c r="AG99" s="224">
        <f>AG87*AS99</f>
        <v>0</v>
      </c>
      <c r="AH99" s="225"/>
      <c r="AI99" s="225"/>
      <c r="AJ99" s="225"/>
      <c r="AK99" s="225"/>
      <c r="AL99" s="225"/>
      <c r="AM99" s="225"/>
      <c r="AN99" s="225">
        <f>AG99+AV99</f>
        <v>0</v>
      </c>
      <c r="AO99" s="225"/>
      <c r="AP99" s="225"/>
      <c r="AQ99" s="40"/>
      <c r="AS99" s="122">
        <v>0</v>
      </c>
      <c r="AT99" s="123" t="s">
        <v>108</v>
      </c>
      <c r="AU99" s="123" t="s">
        <v>42</v>
      </c>
      <c r="AV99" s="111">
        <f>ROUND(IF(AU99="nulová",0,IF(OR(AU99="základní",AU99="zákl. přenesená"),AG99*L31,AG99*L32)),2)</f>
        <v>0</v>
      </c>
      <c r="BV99" s="21" t="s">
        <v>111</v>
      </c>
      <c r="BY99" s="121">
        <f>IF(AU99="základní",AV99,0)</f>
        <v>0</v>
      </c>
      <c r="BZ99" s="121">
        <f>IF(AU99="snížená",AV99,0)</f>
        <v>0</v>
      </c>
      <c r="CA99" s="121">
        <f>IF(AU99="zákl. přenesená",AV99,0)</f>
        <v>0</v>
      </c>
      <c r="CB99" s="121">
        <f>IF(AU99="sníž. přenesená",AV99,0)</f>
        <v>0</v>
      </c>
      <c r="CC99" s="121">
        <f>IF(AU99="nulová",AV99,0)</f>
        <v>0</v>
      </c>
      <c r="CD99" s="121">
        <f>IF(AU99="základní",AG99,0)</f>
        <v>0</v>
      </c>
      <c r="CE99" s="121">
        <f>IF(AU99="snížená",AG99,0)</f>
        <v>0</v>
      </c>
      <c r="CF99" s="121">
        <f>IF(AU99="zákl. přenesená",AG99,0)</f>
        <v>0</v>
      </c>
      <c r="CG99" s="121">
        <f>IF(AU99="sníž. přenesená",AG99,0)</f>
        <v>0</v>
      </c>
      <c r="CH99" s="121">
        <f>IF(AU99="nulová",AG99,0)</f>
        <v>0</v>
      </c>
      <c r="CI99" s="21">
        <f>IF(AU99="základní",1,IF(AU99="snížená",2,IF(AU99="zákl. přenesená",4,IF(AU99="sníž. přenesená",5,3))))</f>
        <v>1</v>
      </c>
      <c r="CJ99" s="21">
        <f>IF(AT99="stavební čast",1,IF(8899="investiční čast",2,3))</f>
        <v>1</v>
      </c>
      <c r="CK99" s="21" t="str">
        <f>IF(D99="Vyplň vlastní","","x")</f>
        <v/>
      </c>
    </row>
    <row r="100" spans="2:89" s="1" customFormat="1" ht="19.899999999999999" customHeight="1">
      <c r="B100" s="38"/>
      <c r="C100" s="39"/>
      <c r="D100" s="222" t="s">
        <v>110</v>
      </c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39"/>
      <c r="AD100" s="39"/>
      <c r="AE100" s="39"/>
      <c r="AF100" s="39"/>
      <c r="AG100" s="224">
        <f>AG87*AS100</f>
        <v>0</v>
      </c>
      <c r="AH100" s="225"/>
      <c r="AI100" s="225"/>
      <c r="AJ100" s="225"/>
      <c r="AK100" s="225"/>
      <c r="AL100" s="225"/>
      <c r="AM100" s="225"/>
      <c r="AN100" s="225">
        <f>AG100+AV100</f>
        <v>0</v>
      </c>
      <c r="AO100" s="225"/>
      <c r="AP100" s="225"/>
      <c r="AQ100" s="40"/>
      <c r="AS100" s="124">
        <v>0</v>
      </c>
      <c r="AT100" s="125" t="s">
        <v>108</v>
      </c>
      <c r="AU100" s="125" t="s">
        <v>42</v>
      </c>
      <c r="AV100" s="126">
        <f>ROUND(IF(AU100="nulová",0,IF(OR(AU100="základní",AU100="zákl. přenesená"),AG100*L31,AG100*L32)),2)</f>
        <v>0</v>
      </c>
      <c r="BV100" s="21" t="s">
        <v>111</v>
      </c>
      <c r="BY100" s="121">
        <f>IF(AU100="základní",AV100,0)</f>
        <v>0</v>
      </c>
      <c r="BZ100" s="121">
        <f>IF(AU100="snížená",AV100,0)</f>
        <v>0</v>
      </c>
      <c r="CA100" s="121">
        <f>IF(AU100="zákl. přenesená",AV100,0)</f>
        <v>0</v>
      </c>
      <c r="CB100" s="121">
        <f>IF(AU100="sníž. přenesená",AV100,0)</f>
        <v>0</v>
      </c>
      <c r="CC100" s="121">
        <f>IF(AU100="nulová",AV100,0)</f>
        <v>0</v>
      </c>
      <c r="CD100" s="121">
        <f>IF(AU100="základní",AG100,0)</f>
        <v>0</v>
      </c>
      <c r="CE100" s="121">
        <f>IF(AU100="snížená",AG100,0)</f>
        <v>0</v>
      </c>
      <c r="CF100" s="121">
        <f>IF(AU100="zákl. přenesená",AG100,0)</f>
        <v>0</v>
      </c>
      <c r="CG100" s="121">
        <f>IF(AU100="sníž. přenesená",AG100,0)</f>
        <v>0</v>
      </c>
      <c r="CH100" s="121">
        <f>IF(AU100="nulová",AG100,0)</f>
        <v>0</v>
      </c>
      <c r="CI100" s="21">
        <f>IF(AU100="základní",1,IF(AU100="snížená",2,IF(AU100="zákl. přenesená",4,IF(AU100="sníž. přenesená",5,3))))</f>
        <v>1</v>
      </c>
      <c r="CJ100" s="21">
        <f>IF(AT100="stavební čast",1,IF(88100="investiční čast",2,3))</f>
        <v>1</v>
      </c>
      <c r="CK100" s="21" t="str">
        <f>IF(D100="Vyplň vlastní","","x")</f>
        <v/>
      </c>
    </row>
    <row r="101" spans="2:89" s="1" customFormat="1" ht="10.9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40"/>
    </row>
    <row r="102" spans="2:89" s="1" customFormat="1" ht="30" customHeight="1">
      <c r="B102" s="38"/>
      <c r="C102" s="127" t="s">
        <v>112</v>
      </c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219">
        <f>ROUND(AG87+AG96,2)</f>
        <v>0</v>
      </c>
      <c r="AH102" s="219"/>
      <c r="AI102" s="219"/>
      <c r="AJ102" s="219"/>
      <c r="AK102" s="219"/>
      <c r="AL102" s="219"/>
      <c r="AM102" s="219"/>
      <c r="AN102" s="219">
        <f>AN87+AN96</f>
        <v>0</v>
      </c>
      <c r="AO102" s="219"/>
      <c r="AP102" s="219"/>
      <c r="AQ102" s="40"/>
    </row>
    <row r="103" spans="2:89" s="1" customFormat="1" ht="6.95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4"/>
    </row>
  </sheetData>
  <sheetProtection algorithmName="SHA-512" hashValue="1tQaKHJoOcSiC9mIfVlV+i+BcREOeqG/exbIDtDyZuSHhnD0Wwt4yMnfOCV/Y2+HY6E5x3Axj/UNakguZbte1Q==" saltValue="xHXbI6uibt3Cs6JtOtqDNA==" spinCount="100000" sheet="1" objects="1" scenarios="1" formatCells="0" formatColumns="0" formatRows="0" sort="0" autoFilter="0"/>
  <mergeCells count="8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E89:I89"/>
    <mergeCell ref="K89:AF89"/>
    <mergeCell ref="AN90:AP90"/>
    <mergeCell ref="AG90:AM90"/>
    <mergeCell ref="D90:H90"/>
    <mergeCell ref="J90:AF90"/>
    <mergeCell ref="E91:I91"/>
    <mergeCell ref="K91:AF91"/>
    <mergeCell ref="AN92:AP92"/>
    <mergeCell ref="AG92:AM92"/>
    <mergeCell ref="E92:I92"/>
    <mergeCell ref="K92:AF92"/>
    <mergeCell ref="D98:AB98"/>
    <mergeCell ref="AG98:AM98"/>
    <mergeCell ref="AN98:AP98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D99:AB99"/>
    <mergeCell ref="AG99:AM99"/>
    <mergeCell ref="AN99:AP99"/>
    <mergeCell ref="D100:AB100"/>
    <mergeCell ref="AG100:AM100"/>
    <mergeCell ref="AN100:AP100"/>
    <mergeCell ref="AG96:AM96"/>
    <mergeCell ref="AN96:AP96"/>
    <mergeCell ref="AG102:AM102"/>
    <mergeCell ref="AN102:AP102"/>
    <mergeCell ref="AR2:BE2"/>
    <mergeCell ref="AG97:AM97"/>
    <mergeCell ref="AN97:AP97"/>
    <mergeCell ref="AN91:AP91"/>
    <mergeCell ref="AG91:AM91"/>
    <mergeCell ref="AN89:AP89"/>
    <mergeCell ref="AG89:AM89"/>
    <mergeCell ref="C76:AP76"/>
    <mergeCell ref="L78:AO78"/>
    <mergeCell ref="AM82:AP82"/>
    <mergeCell ref="AS82:AT84"/>
    <mergeCell ref="AM83:AP83"/>
  </mergeCells>
  <dataValidations count="2">
    <dataValidation type="list" allowBlank="1" showInputMessage="1" showErrorMessage="1" error="Povoleny jsou hodnoty základní, snížená, zákl. přenesená, sníž. přenesená, nulová." sqref="AU97:AU101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9" location="'SO 001 - Příprava území, ...'!C2" display="/" xr:uid="{00000000-0004-0000-0000-000002000000}"/>
    <hyperlink ref="A91" location="'SO 101 - Chodník'!C2" display="/" xr:uid="{00000000-0004-0000-0000-000003000000}"/>
    <hyperlink ref="A92" location="'SO 192 - Dopravní značení...'!C2" display="/" xr:uid="{00000000-0004-0000-0000-000004000000}"/>
    <hyperlink ref="A93" location="'1000 - Ostatní náklady'!C2" display="/" xr:uid="{00000000-0004-0000-0000-000005000000}"/>
    <hyperlink ref="A94" location="'1020 - VRN'!C2" display="/" xr:uid="{00000000-0004-0000-0000-000006000000}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8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272" t="s">
        <v>114</v>
      </c>
      <c r="I1" s="272"/>
      <c r="J1" s="272"/>
      <c r="K1" s="272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90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50000000000003" customHeight="1">
      <c r="B4" s="25"/>
      <c r="C4" s="237" t="s">
        <v>118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94" t="str">
        <f>'Rekapitulace stavby'!K6</f>
        <v>Technické zhodnocení chodníku na ul. K.H. Máchy v Šumperku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"/>
      <c r="R6" s="26"/>
    </row>
    <row r="7" spans="1:66" ht="25.35" customHeight="1">
      <c r="B7" s="25"/>
      <c r="C7" s="29"/>
      <c r="D7" s="33" t="s">
        <v>119</v>
      </c>
      <c r="E7" s="29"/>
      <c r="F7" s="294" t="s">
        <v>120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61" t="s">
        <v>122</v>
      </c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39"/>
      <c r="R8" s="40"/>
    </row>
    <row r="9" spans="1:66" s="1" customFormat="1" ht="14.45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5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308" t="str">
        <f>'Rekapitulace stavby'!AN8</f>
        <v>18. 8. 2018</v>
      </c>
      <c r="P10" s="296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59" t="str">
        <f>IF('Rekapitulace stavby'!AN10="","",'Rekapitulace stavby'!AN10)</f>
        <v/>
      </c>
      <c r="P12" s="259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59" t="str">
        <f>IF('Rekapitulace stavby'!AN11="","",'Rekapitulace stavby'!AN11)</f>
        <v/>
      </c>
      <c r="P13" s="259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306" t="str">
        <f>IF('Rekapitulace stavby'!AN13="","",'Rekapitulace stavby'!AN13)</f>
        <v>Vyplň údaj</v>
      </c>
      <c r="P15" s="259"/>
      <c r="Q15" s="39"/>
      <c r="R15" s="40"/>
    </row>
    <row r="16" spans="1:66" s="1" customFormat="1" ht="18" customHeight="1">
      <c r="B16" s="38"/>
      <c r="C16" s="39"/>
      <c r="D16" s="39"/>
      <c r="E16" s="306" t="str">
        <f>IF('Rekapitulace stavby'!E14="","",'Rekapitulace stavby'!E14)</f>
        <v>Vyplň údaj</v>
      </c>
      <c r="F16" s="307"/>
      <c r="G16" s="307"/>
      <c r="H16" s="307"/>
      <c r="I16" s="307"/>
      <c r="J16" s="307"/>
      <c r="K16" s="307"/>
      <c r="L16" s="307"/>
      <c r="M16" s="33" t="s">
        <v>31</v>
      </c>
      <c r="N16" s="39"/>
      <c r="O16" s="306" t="str">
        <f>IF('Rekapitulace stavby'!AN14="","",'Rekapitulace stavby'!AN14)</f>
        <v>Vyplň údaj</v>
      </c>
      <c r="P16" s="259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59" t="str">
        <f>IF('Rekapitulace stavby'!AN16="","",'Rekapitulace stavby'!AN16)</f>
        <v/>
      </c>
      <c r="P18" s="259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59" t="str">
        <f>IF('Rekapitulace stavby'!AN17="","",'Rekapitulace stavby'!AN17)</f>
        <v/>
      </c>
      <c r="P19" s="259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59" t="str">
        <f>IF('Rekapitulace stavby'!AN19="","",'Rekapitulace stavby'!AN19)</f>
        <v/>
      </c>
      <c r="P21" s="259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59" t="str">
        <f>IF('Rekapitulace stavby'!AN20="","",'Rekapitulace stavby'!AN20)</f>
        <v/>
      </c>
      <c r="P22" s="259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64" t="s">
        <v>22</v>
      </c>
      <c r="F25" s="264"/>
      <c r="G25" s="264"/>
      <c r="H25" s="264"/>
      <c r="I25" s="264"/>
      <c r="J25" s="264"/>
      <c r="K25" s="264"/>
      <c r="L25" s="264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65">
        <f>N89</f>
        <v>0</v>
      </c>
      <c r="N28" s="265"/>
      <c r="O28" s="265"/>
      <c r="P28" s="265"/>
      <c r="Q28" s="39"/>
      <c r="R28" s="40"/>
    </row>
    <row r="29" spans="2:18" s="1" customFormat="1" ht="14.45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65">
        <f>N96</f>
        <v>0</v>
      </c>
      <c r="N29" s="265"/>
      <c r="O29" s="265"/>
      <c r="P29" s="265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305">
        <f>ROUND(M28+M29,2)</f>
        <v>0</v>
      </c>
      <c r="N31" s="293"/>
      <c r="O31" s="293"/>
      <c r="P31" s="293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302">
        <f>ROUND((((SUM(BE96:BE103)+SUM(BE122:BE176))+SUM(BE178:BE182))),2)</f>
        <v>0</v>
      </c>
      <c r="I33" s="293"/>
      <c r="J33" s="293"/>
      <c r="K33" s="39"/>
      <c r="L33" s="39"/>
      <c r="M33" s="302">
        <f>ROUND(((ROUND((SUM(BE96:BE103)+SUM(BE122:BE176)), 2)*F33)+SUM(BE178:BE182)*F33),2)</f>
        <v>0</v>
      </c>
      <c r="N33" s="293"/>
      <c r="O33" s="293"/>
      <c r="P33" s="293"/>
      <c r="Q33" s="39"/>
      <c r="R33" s="40"/>
    </row>
    <row r="34" spans="2:18" s="1" customFormat="1" ht="14.45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302">
        <f>ROUND((((SUM(BF96:BF103)+SUM(BF122:BF176))+SUM(BF178:BF182))),2)</f>
        <v>0</v>
      </c>
      <c r="I34" s="293"/>
      <c r="J34" s="293"/>
      <c r="K34" s="39"/>
      <c r="L34" s="39"/>
      <c r="M34" s="302">
        <f>ROUND(((ROUND((SUM(BF96:BF103)+SUM(BF122:BF176)), 2)*F34)+SUM(BF178:BF182)*F34),2)</f>
        <v>0</v>
      </c>
      <c r="N34" s="293"/>
      <c r="O34" s="293"/>
      <c r="P34" s="293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302">
        <f>ROUND((((SUM(BG96:BG103)+SUM(BG122:BG176))+SUM(BG178:BG182))),2)</f>
        <v>0</v>
      </c>
      <c r="I35" s="293"/>
      <c r="J35" s="293"/>
      <c r="K35" s="39"/>
      <c r="L35" s="39"/>
      <c r="M35" s="302">
        <v>0</v>
      </c>
      <c r="N35" s="293"/>
      <c r="O35" s="293"/>
      <c r="P35" s="293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302">
        <f>ROUND((((SUM(BH96:BH103)+SUM(BH122:BH176))+SUM(BH178:BH182))),2)</f>
        <v>0</v>
      </c>
      <c r="I36" s="293"/>
      <c r="J36" s="293"/>
      <c r="K36" s="39"/>
      <c r="L36" s="39"/>
      <c r="M36" s="302">
        <v>0</v>
      </c>
      <c r="N36" s="293"/>
      <c r="O36" s="293"/>
      <c r="P36" s="293"/>
      <c r="Q36" s="39"/>
      <c r="R36" s="40"/>
    </row>
    <row r="37" spans="2:18" s="1" customFormat="1" ht="14.45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302">
        <f>ROUND((((SUM(BI96:BI103)+SUM(BI122:BI176))+SUM(BI178:BI182))),2)</f>
        <v>0</v>
      </c>
      <c r="I37" s="293"/>
      <c r="J37" s="293"/>
      <c r="K37" s="39"/>
      <c r="L37" s="39"/>
      <c r="M37" s="302">
        <v>0</v>
      </c>
      <c r="N37" s="293"/>
      <c r="O37" s="293"/>
      <c r="P37" s="293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303">
        <f>SUM(M31:M37)</f>
        <v>0</v>
      </c>
      <c r="M39" s="303"/>
      <c r="N39" s="303"/>
      <c r="O39" s="303"/>
      <c r="P39" s="304"/>
      <c r="Q39" s="128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37" t="s">
        <v>124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94" t="str">
        <f>F6</f>
        <v>Technické zhodnocení chodníku na ul. K.H. Máchy v Šumperku</v>
      </c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94" t="s">
        <v>120</v>
      </c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9"/>
      <c r="R79" s="26"/>
      <c r="T79" s="140"/>
      <c r="U79" s="140"/>
    </row>
    <row r="80" spans="2:21" s="1" customFormat="1" ht="36.950000000000003" customHeight="1">
      <c r="B80" s="38"/>
      <c r="C80" s="72" t="s">
        <v>121</v>
      </c>
      <c r="D80" s="39"/>
      <c r="E80" s="39"/>
      <c r="F80" s="239" t="str">
        <f>F8</f>
        <v>SO 001 - Příprava území, demolice stávajících zpevněných ploch - chodníku</v>
      </c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39"/>
      <c r="R80" s="40"/>
      <c r="T80" s="139"/>
      <c r="U80" s="139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47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96" t="str">
        <f>IF(O10="","",O10)</f>
        <v>18. 8. 2018</v>
      </c>
      <c r="N82" s="296"/>
      <c r="O82" s="296"/>
      <c r="P82" s="296"/>
      <c r="Q82" s="39"/>
      <c r="R82" s="40"/>
      <c r="T82" s="139"/>
      <c r="U82" s="139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47" s="1" customFormat="1" ht="15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59" t="str">
        <f>E19</f>
        <v xml:space="preserve"> </v>
      </c>
      <c r="N84" s="259"/>
      <c r="O84" s="259"/>
      <c r="P84" s="259"/>
      <c r="Q84" s="259"/>
      <c r="R84" s="40"/>
      <c r="T84" s="139"/>
      <c r="U84" s="139"/>
    </row>
    <row r="85" spans="2:47" s="1" customFormat="1" ht="14.45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59" t="str">
        <f>E22</f>
        <v xml:space="preserve"> </v>
      </c>
      <c r="N85" s="259"/>
      <c r="O85" s="259"/>
      <c r="P85" s="259"/>
      <c r="Q85" s="259"/>
      <c r="R85" s="40"/>
      <c r="T85" s="139"/>
      <c r="U85" s="139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47" s="1" customFormat="1" ht="29.25" customHeight="1">
      <c r="B87" s="38"/>
      <c r="C87" s="299" t="s">
        <v>125</v>
      </c>
      <c r="D87" s="300"/>
      <c r="E87" s="300"/>
      <c r="F87" s="300"/>
      <c r="G87" s="300"/>
      <c r="H87" s="128"/>
      <c r="I87" s="128"/>
      <c r="J87" s="128"/>
      <c r="K87" s="128"/>
      <c r="L87" s="128"/>
      <c r="M87" s="128"/>
      <c r="N87" s="299" t="s">
        <v>126</v>
      </c>
      <c r="O87" s="300"/>
      <c r="P87" s="300"/>
      <c r="Q87" s="300"/>
      <c r="R87" s="40"/>
      <c r="T87" s="139"/>
      <c r="U87" s="139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47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18">
        <f>N122</f>
        <v>0</v>
      </c>
      <c r="O89" s="297"/>
      <c r="P89" s="297"/>
      <c r="Q89" s="297"/>
      <c r="R89" s="40"/>
      <c r="T89" s="139"/>
      <c r="U89" s="139"/>
      <c r="AU89" s="21" t="s">
        <v>128</v>
      </c>
    </row>
    <row r="90" spans="2:47" s="7" customFormat="1" ht="24.95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92">
        <f>N123</f>
        <v>0</v>
      </c>
      <c r="O90" s="301"/>
      <c r="P90" s="301"/>
      <c r="Q90" s="301"/>
      <c r="R90" s="145"/>
      <c r="T90" s="146"/>
      <c r="U90" s="146"/>
    </row>
    <row r="91" spans="2:47" s="8" customFormat="1" ht="19.899999999999999" customHeight="1">
      <c r="B91" s="147"/>
      <c r="C91" s="106"/>
      <c r="D91" s="117" t="s">
        <v>130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25">
        <f>N124</f>
        <v>0</v>
      </c>
      <c r="O91" s="229"/>
      <c r="P91" s="229"/>
      <c r="Q91" s="229"/>
      <c r="R91" s="148"/>
      <c r="T91" s="149"/>
      <c r="U91" s="149"/>
    </row>
    <row r="92" spans="2:47" s="8" customFormat="1" ht="19.899999999999999" customHeight="1">
      <c r="B92" s="147"/>
      <c r="C92" s="106"/>
      <c r="D92" s="117" t="s">
        <v>131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25">
        <f>N141</f>
        <v>0</v>
      </c>
      <c r="O92" s="229"/>
      <c r="P92" s="229"/>
      <c r="Q92" s="229"/>
      <c r="R92" s="148"/>
      <c r="T92" s="149"/>
      <c r="U92" s="149"/>
    </row>
    <row r="93" spans="2:47" s="8" customFormat="1" ht="19.899999999999999" customHeight="1">
      <c r="B93" s="147"/>
      <c r="C93" s="106"/>
      <c r="D93" s="117" t="s">
        <v>132</v>
      </c>
      <c r="E93" s="106"/>
      <c r="F93" s="106"/>
      <c r="G93" s="106"/>
      <c r="H93" s="106"/>
      <c r="I93" s="106"/>
      <c r="J93" s="106"/>
      <c r="K93" s="106"/>
      <c r="L93" s="106"/>
      <c r="M93" s="106"/>
      <c r="N93" s="225">
        <f>N150</f>
        <v>0</v>
      </c>
      <c r="O93" s="229"/>
      <c r="P93" s="229"/>
      <c r="Q93" s="229"/>
      <c r="R93" s="148"/>
      <c r="T93" s="149"/>
      <c r="U93" s="149"/>
    </row>
    <row r="94" spans="2:47" s="7" customFormat="1" ht="21.75" customHeight="1">
      <c r="B94" s="142"/>
      <c r="C94" s="143"/>
      <c r="D94" s="144" t="s">
        <v>133</v>
      </c>
      <c r="E94" s="143"/>
      <c r="F94" s="143"/>
      <c r="G94" s="143"/>
      <c r="H94" s="143"/>
      <c r="I94" s="143"/>
      <c r="J94" s="143"/>
      <c r="K94" s="143"/>
      <c r="L94" s="143"/>
      <c r="M94" s="143"/>
      <c r="N94" s="291">
        <f>N177</f>
        <v>0</v>
      </c>
      <c r="O94" s="301"/>
      <c r="P94" s="301"/>
      <c r="Q94" s="301"/>
      <c r="R94" s="145"/>
      <c r="T94" s="146"/>
      <c r="U94" s="146"/>
    </row>
    <row r="95" spans="2:47" s="1" customFormat="1" ht="21.75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0"/>
      <c r="T95" s="139"/>
      <c r="U95" s="139"/>
    </row>
    <row r="96" spans="2:47" s="1" customFormat="1" ht="29.25" customHeight="1">
      <c r="B96" s="38"/>
      <c r="C96" s="141" t="s">
        <v>134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297">
        <f>ROUND(N97+N98+N99+N100+N101+N102,2)</f>
        <v>0</v>
      </c>
      <c r="O96" s="298"/>
      <c r="P96" s="298"/>
      <c r="Q96" s="298"/>
      <c r="R96" s="40"/>
      <c r="T96" s="150"/>
      <c r="U96" s="151" t="s">
        <v>41</v>
      </c>
    </row>
    <row r="97" spans="2:65" s="1" customFormat="1" ht="18" customHeight="1">
      <c r="B97" s="38"/>
      <c r="C97" s="39"/>
      <c r="D97" s="222" t="s">
        <v>135</v>
      </c>
      <c r="E97" s="223"/>
      <c r="F97" s="223"/>
      <c r="G97" s="223"/>
      <c r="H97" s="223"/>
      <c r="I97" s="39"/>
      <c r="J97" s="39"/>
      <c r="K97" s="39"/>
      <c r="L97" s="39"/>
      <c r="M97" s="39"/>
      <c r="N97" s="224">
        <f>ROUND(N89*T97,2)</f>
        <v>0</v>
      </c>
      <c r="O97" s="225"/>
      <c r="P97" s="225"/>
      <c r="Q97" s="225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ref="BE97:BE102" si="0">IF(U97="základní",N97,0)</f>
        <v>0</v>
      </c>
      <c r="BF97" s="157">
        <f t="shared" ref="BF97:BF102" si="1">IF(U97="snížená",N97,0)</f>
        <v>0</v>
      </c>
      <c r="BG97" s="157">
        <f t="shared" ref="BG97:BG102" si="2">IF(U97="zákl. přenesená",N97,0)</f>
        <v>0</v>
      </c>
      <c r="BH97" s="157">
        <f t="shared" ref="BH97:BH102" si="3">IF(U97="sníž. přenesená",N97,0)</f>
        <v>0</v>
      </c>
      <c r="BI97" s="157">
        <f t="shared" ref="BI97:BI102" si="4">IF(U97="nulová",N97,0)</f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22" t="s">
        <v>136</v>
      </c>
      <c r="E98" s="223"/>
      <c r="F98" s="223"/>
      <c r="G98" s="223"/>
      <c r="H98" s="223"/>
      <c r="I98" s="39"/>
      <c r="J98" s="39"/>
      <c r="K98" s="39"/>
      <c r="L98" s="39"/>
      <c r="M98" s="39"/>
      <c r="N98" s="224">
        <f>ROUND(N89*T98,2)</f>
        <v>0</v>
      </c>
      <c r="O98" s="225"/>
      <c r="P98" s="225"/>
      <c r="Q98" s="225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222" t="s">
        <v>137</v>
      </c>
      <c r="E99" s="223"/>
      <c r="F99" s="223"/>
      <c r="G99" s="223"/>
      <c r="H99" s="223"/>
      <c r="I99" s="39"/>
      <c r="J99" s="39"/>
      <c r="K99" s="39"/>
      <c r="L99" s="39"/>
      <c r="M99" s="39"/>
      <c r="N99" s="224">
        <f>ROUND(N89*T99,2)</f>
        <v>0</v>
      </c>
      <c r="O99" s="225"/>
      <c r="P99" s="225"/>
      <c r="Q99" s="225"/>
      <c r="R99" s="40"/>
      <c r="S99" s="152"/>
      <c r="T99" s="153"/>
      <c r="U99" s="154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103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8" customHeight="1">
      <c r="B100" s="38"/>
      <c r="C100" s="39"/>
      <c r="D100" s="222" t="s">
        <v>138</v>
      </c>
      <c r="E100" s="223"/>
      <c r="F100" s="223"/>
      <c r="G100" s="223"/>
      <c r="H100" s="223"/>
      <c r="I100" s="39"/>
      <c r="J100" s="39"/>
      <c r="K100" s="39"/>
      <c r="L100" s="39"/>
      <c r="M100" s="39"/>
      <c r="N100" s="224">
        <f>ROUND(N89*T100,2)</f>
        <v>0</v>
      </c>
      <c r="O100" s="225"/>
      <c r="P100" s="225"/>
      <c r="Q100" s="225"/>
      <c r="R100" s="40"/>
      <c r="S100" s="152"/>
      <c r="T100" s="153"/>
      <c r="U100" s="154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103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84</v>
      </c>
      <c r="BK100" s="155"/>
      <c r="BL100" s="155"/>
      <c r="BM100" s="155"/>
    </row>
    <row r="101" spans="2:65" s="1" customFormat="1" ht="18" customHeight="1">
      <c r="B101" s="38"/>
      <c r="C101" s="39"/>
      <c r="D101" s="222" t="s">
        <v>139</v>
      </c>
      <c r="E101" s="223"/>
      <c r="F101" s="223"/>
      <c r="G101" s="223"/>
      <c r="H101" s="223"/>
      <c r="I101" s="39"/>
      <c r="J101" s="39"/>
      <c r="K101" s="39"/>
      <c r="L101" s="39"/>
      <c r="M101" s="39"/>
      <c r="N101" s="224">
        <f>ROUND(N89*T101,2)</f>
        <v>0</v>
      </c>
      <c r="O101" s="225"/>
      <c r="P101" s="225"/>
      <c r="Q101" s="225"/>
      <c r="R101" s="40"/>
      <c r="S101" s="152"/>
      <c r="T101" s="153"/>
      <c r="U101" s="154" t="s">
        <v>42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 t="s">
        <v>103</v>
      </c>
      <c r="AZ101" s="155"/>
      <c r="BA101" s="155"/>
      <c r="BB101" s="155"/>
      <c r="BC101" s="155"/>
      <c r="BD101" s="155"/>
      <c r="BE101" s="157">
        <f t="shared" si="0"/>
        <v>0</v>
      </c>
      <c r="BF101" s="157">
        <f t="shared" si="1"/>
        <v>0</v>
      </c>
      <c r="BG101" s="157">
        <f t="shared" si="2"/>
        <v>0</v>
      </c>
      <c r="BH101" s="157">
        <f t="shared" si="3"/>
        <v>0</v>
      </c>
      <c r="BI101" s="157">
        <f t="shared" si="4"/>
        <v>0</v>
      </c>
      <c r="BJ101" s="156" t="s">
        <v>84</v>
      </c>
      <c r="BK101" s="155"/>
      <c r="BL101" s="155"/>
      <c r="BM101" s="155"/>
    </row>
    <row r="102" spans="2:65" s="1" customFormat="1" ht="18" customHeight="1">
      <c r="B102" s="38"/>
      <c r="C102" s="39"/>
      <c r="D102" s="117" t="s">
        <v>140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224">
        <f>ROUND(N89*T102,2)</f>
        <v>0</v>
      </c>
      <c r="O102" s="225"/>
      <c r="P102" s="225"/>
      <c r="Q102" s="225"/>
      <c r="R102" s="40"/>
      <c r="S102" s="152"/>
      <c r="T102" s="158"/>
      <c r="U102" s="159" t="s">
        <v>42</v>
      </c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6" t="s">
        <v>141</v>
      </c>
      <c r="AZ102" s="155"/>
      <c r="BA102" s="155"/>
      <c r="BB102" s="155"/>
      <c r="BC102" s="155"/>
      <c r="BD102" s="155"/>
      <c r="BE102" s="157">
        <f t="shared" si="0"/>
        <v>0</v>
      </c>
      <c r="BF102" s="157">
        <f t="shared" si="1"/>
        <v>0</v>
      </c>
      <c r="BG102" s="157">
        <f t="shared" si="2"/>
        <v>0</v>
      </c>
      <c r="BH102" s="157">
        <f t="shared" si="3"/>
        <v>0</v>
      </c>
      <c r="BI102" s="157">
        <f t="shared" si="4"/>
        <v>0</v>
      </c>
      <c r="BJ102" s="156" t="s">
        <v>84</v>
      </c>
      <c r="BK102" s="155"/>
      <c r="BL102" s="155"/>
      <c r="BM102" s="155"/>
    </row>
    <row r="103" spans="2:65" s="1" customFormat="1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/>
      <c r="T103" s="139"/>
      <c r="U103" s="139"/>
    </row>
    <row r="104" spans="2:65" s="1" customFormat="1" ht="29.25" customHeight="1">
      <c r="B104" s="38"/>
      <c r="C104" s="127" t="s">
        <v>112</v>
      </c>
      <c r="D104" s="128"/>
      <c r="E104" s="128"/>
      <c r="F104" s="128"/>
      <c r="G104" s="128"/>
      <c r="H104" s="128"/>
      <c r="I104" s="128"/>
      <c r="J104" s="128"/>
      <c r="K104" s="128"/>
      <c r="L104" s="219">
        <f>ROUND(SUM(N89+N96),2)</f>
        <v>0</v>
      </c>
      <c r="M104" s="219"/>
      <c r="N104" s="219"/>
      <c r="O104" s="219"/>
      <c r="P104" s="219"/>
      <c r="Q104" s="219"/>
      <c r="R104" s="40"/>
      <c r="T104" s="139"/>
      <c r="U104" s="139"/>
    </row>
    <row r="105" spans="2:65" s="1" customFormat="1" ht="6.95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  <c r="T105" s="139"/>
      <c r="U105" s="139"/>
    </row>
    <row r="109" spans="2:65" s="1" customFormat="1" ht="6.95" customHeight="1"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7"/>
    </row>
    <row r="110" spans="2:65" s="1" customFormat="1" ht="36.950000000000003" customHeight="1">
      <c r="B110" s="38"/>
      <c r="C110" s="237" t="s">
        <v>142</v>
      </c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40"/>
    </row>
    <row r="111" spans="2:65" s="1" customFormat="1" ht="6.95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30" customHeight="1">
      <c r="B112" s="38"/>
      <c r="C112" s="33" t="s">
        <v>19</v>
      </c>
      <c r="D112" s="39"/>
      <c r="E112" s="39"/>
      <c r="F112" s="294" t="str">
        <f>F6</f>
        <v>Technické zhodnocení chodníku na ul. K.H. Máchy v Šumperku</v>
      </c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39"/>
      <c r="R112" s="40"/>
    </row>
    <row r="113" spans="2:65" ht="30" customHeight="1">
      <c r="B113" s="25"/>
      <c r="C113" s="33" t="s">
        <v>119</v>
      </c>
      <c r="D113" s="29"/>
      <c r="E113" s="29"/>
      <c r="F113" s="294" t="s">
        <v>120</v>
      </c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9"/>
      <c r="R113" s="26"/>
    </row>
    <row r="114" spans="2:65" s="1" customFormat="1" ht="36.950000000000003" customHeight="1">
      <c r="B114" s="38"/>
      <c r="C114" s="72" t="s">
        <v>121</v>
      </c>
      <c r="D114" s="39"/>
      <c r="E114" s="39"/>
      <c r="F114" s="239" t="str">
        <f>F8</f>
        <v>SO 001 - Příprava území, demolice stávajících zpevněných ploch - chodníku</v>
      </c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39"/>
      <c r="R114" s="40"/>
    </row>
    <row r="115" spans="2:65" s="1" customFormat="1" ht="6.95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18" customHeight="1">
      <c r="B116" s="38"/>
      <c r="C116" s="33" t="s">
        <v>24</v>
      </c>
      <c r="D116" s="39"/>
      <c r="E116" s="39"/>
      <c r="F116" s="31" t="str">
        <f>F10</f>
        <v>Šumperk</v>
      </c>
      <c r="G116" s="39"/>
      <c r="H116" s="39"/>
      <c r="I116" s="39"/>
      <c r="J116" s="39"/>
      <c r="K116" s="33" t="s">
        <v>26</v>
      </c>
      <c r="L116" s="39"/>
      <c r="M116" s="296" t="str">
        <f>IF(O10="","",O10)</f>
        <v>18. 8. 2018</v>
      </c>
      <c r="N116" s="296"/>
      <c r="O116" s="296"/>
      <c r="P116" s="296"/>
      <c r="Q116" s="39"/>
      <c r="R116" s="40"/>
    </row>
    <row r="117" spans="2:65" s="1" customFormat="1" ht="6.95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</row>
    <row r="118" spans="2:65" s="1" customFormat="1" ht="15">
      <c r="B118" s="38"/>
      <c r="C118" s="33" t="s">
        <v>28</v>
      </c>
      <c r="D118" s="39"/>
      <c r="E118" s="39"/>
      <c r="F118" s="31" t="str">
        <f>E13</f>
        <v xml:space="preserve"> </v>
      </c>
      <c r="G118" s="39"/>
      <c r="H118" s="39"/>
      <c r="I118" s="39"/>
      <c r="J118" s="39"/>
      <c r="K118" s="33" t="s">
        <v>34</v>
      </c>
      <c r="L118" s="39"/>
      <c r="M118" s="259" t="str">
        <f>E19</f>
        <v xml:space="preserve"> </v>
      </c>
      <c r="N118" s="259"/>
      <c r="O118" s="259"/>
      <c r="P118" s="259"/>
      <c r="Q118" s="259"/>
      <c r="R118" s="40"/>
    </row>
    <row r="119" spans="2:65" s="1" customFormat="1" ht="14.45" customHeight="1">
      <c r="B119" s="38"/>
      <c r="C119" s="33" t="s">
        <v>32</v>
      </c>
      <c r="D119" s="39"/>
      <c r="E119" s="39"/>
      <c r="F119" s="31" t="str">
        <f>IF(E16="","",E16)</f>
        <v>Vyplň údaj</v>
      </c>
      <c r="G119" s="39"/>
      <c r="H119" s="39"/>
      <c r="I119" s="39"/>
      <c r="J119" s="39"/>
      <c r="K119" s="33" t="s">
        <v>36</v>
      </c>
      <c r="L119" s="39"/>
      <c r="M119" s="259" t="str">
        <f>E22</f>
        <v xml:space="preserve"> </v>
      </c>
      <c r="N119" s="259"/>
      <c r="O119" s="259"/>
      <c r="P119" s="259"/>
      <c r="Q119" s="259"/>
      <c r="R119" s="40"/>
    </row>
    <row r="120" spans="2:65" s="1" customFormat="1" ht="10.3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2:65" s="9" customFormat="1" ht="29.25" customHeight="1">
      <c r="B121" s="160"/>
      <c r="C121" s="161" t="s">
        <v>143</v>
      </c>
      <c r="D121" s="162" t="s">
        <v>144</v>
      </c>
      <c r="E121" s="162" t="s">
        <v>59</v>
      </c>
      <c r="F121" s="286" t="s">
        <v>145</v>
      </c>
      <c r="G121" s="286"/>
      <c r="H121" s="286"/>
      <c r="I121" s="286"/>
      <c r="J121" s="162" t="s">
        <v>146</v>
      </c>
      <c r="K121" s="162" t="s">
        <v>147</v>
      </c>
      <c r="L121" s="287" t="s">
        <v>148</v>
      </c>
      <c r="M121" s="287"/>
      <c r="N121" s="286" t="s">
        <v>126</v>
      </c>
      <c r="O121" s="286"/>
      <c r="P121" s="286"/>
      <c r="Q121" s="288"/>
      <c r="R121" s="163"/>
      <c r="T121" s="83" t="s">
        <v>149</v>
      </c>
      <c r="U121" s="84" t="s">
        <v>41</v>
      </c>
      <c r="V121" s="84" t="s">
        <v>150</v>
      </c>
      <c r="W121" s="84" t="s">
        <v>151</v>
      </c>
      <c r="X121" s="84" t="s">
        <v>152</v>
      </c>
      <c r="Y121" s="84" t="s">
        <v>153</v>
      </c>
      <c r="Z121" s="84" t="s">
        <v>154</v>
      </c>
      <c r="AA121" s="85" t="s">
        <v>155</v>
      </c>
    </row>
    <row r="122" spans="2:65" s="1" customFormat="1" ht="29.25" customHeight="1">
      <c r="B122" s="38"/>
      <c r="C122" s="87" t="s">
        <v>123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289">
        <f>BK122</f>
        <v>0</v>
      </c>
      <c r="O122" s="290"/>
      <c r="P122" s="290"/>
      <c r="Q122" s="290"/>
      <c r="R122" s="40"/>
      <c r="T122" s="86"/>
      <c r="U122" s="54"/>
      <c r="V122" s="54"/>
      <c r="W122" s="164">
        <f>W123+W177</f>
        <v>0</v>
      </c>
      <c r="X122" s="54"/>
      <c r="Y122" s="164">
        <f>Y123+Y177</f>
        <v>0</v>
      </c>
      <c r="Z122" s="54"/>
      <c r="AA122" s="165">
        <f>AA123+AA177</f>
        <v>118.123</v>
      </c>
      <c r="AT122" s="21" t="s">
        <v>76</v>
      </c>
      <c r="AU122" s="21" t="s">
        <v>128</v>
      </c>
      <c r="BK122" s="166">
        <f>BK123+BK177</f>
        <v>0</v>
      </c>
    </row>
    <row r="123" spans="2:65" s="10" customFormat="1" ht="37.35" customHeight="1">
      <c r="B123" s="167"/>
      <c r="C123" s="168"/>
      <c r="D123" s="169" t="s">
        <v>129</v>
      </c>
      <c r="E123" s="169"/>
      <c r="F123" s="169"/>
      <c r="G123" s="169"/>
      <c r="H123" s="169"/>
      <c r="I123" s="169"/>
      <c r="J123" s="169"/>
      <c r="K123" s="169"/>
      <c r="L123" s="169"/>
      <c r="M123" s="169"/>
      <c r="N123" s="291">
        <f>BK123</f>
        <v>0</v>
      </c>
      <c r="O123" s="292"/>
      <c r="P123" s="292"/>
      <c r="Q123" s="292"/>
      <c r="R123" s="170"/>
      <c r="T123" s="171"/>
      <c r="U123" s="168"/>
      <c r="V123" s="168"/>
      <c r="W123" s="172">
        <f>W124+W141+W150</f>
        <v>0</v>
      </c>
      <c r="X123" s="168"/>
      <c r="Y123" s="172">
        <f>Y124+Y141+Y150</f>
        <v>0</v>
      </c>
      <c r="Z123" s="168"/>
      <c r="AA123" s="173">
        <f>AA124+AA141+AA150</f>
        <v>118.123</v>
      </c>
      <c r="AR123" s="174" t="s">
        <v>84</v>
      </c>
      <c r="AT123" s="175" t="s">
        <v>76</v>
      </c>
      <c r="AU123" s="175" t="s">
        <v>77</v>
      </c>
      <c r="AY123" s="174" t="s">
        <v>156</v>
      </c>
      <c r="BK123" s="176">
        <f>BK124+BK141+BK150</f>
        <v>0</v>
      </c>
    </row>
    <row r="124" spans="2:65" s="10" customFormat="1" ht="19.899999999999999" customHeight="1">
      <c r="B124" s="167"/>
      <c r="C124" s="168"/>
      <c r="D124" s="177" t="s">
        <v>130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268">
        <f>BK124</f>
        <v>0</v>
      </c>
      <c r="O124" s="269"/>
      <c r="P124" s="269"/>
      <c r="Q124" s="269"/>
      <c r="R124" s="170"/>
      <c r="T124" s="171"/>
      <c r="U124" s="168"/>
      <c r="V124" s="168"/>
      <c r="W124" s="172">
        <f>SUM(W125:W140)</f>
        <v>0</v>
      </c>
      <c r="X124" s="168"/>
      <c r="Y124" s="172">
        <f>SUM(Y125:Y140)</f>
        <v>0</v>
      </c>
      <c r="Z124" s="168"/>
      <c r="AA124" s="173">
        <f>SUM(AA125:AA140)</f>
        <v>118.123</v>
      </c>
      <c r="AR124" s="174" t="s">
        <v>84</v>
      </c>
      <c r="AT124" s="175" t="s">
        <v>76</v>
      </c>
      <c r="AU124" s="175" t="s">
        <v>84</v>
      </c>
      <c r="AY124" s="174" t="s">
        <v>156</v>
      </c>
      <c r="BK124" s="176">
        <f>SUM(BK125:BK140)</f>
        <v>0</v>
      </c>
    </row>
    <row r="125" spans="2:65" s="1" customFormat="1" ht="31.5" customHeight="1">
      <c r="B125" s="38"/>
      <c r="C125" s="178" t="s">
        <v>84</v>
      </c>
      <c r="D125" s="178" t="s">
        <v>157</v>
      </c>
      <c r="E125" s="179" t="s">
        <v>158</v>
      </c>
      <c r="F125" s="282" t="s">
        <v>159</v>
      </c>
      <c r="G125" s="282"/>
      <c r="H125" s="282"/>
      <c r="I125" s="282"/>
      <c r="J125" s="180" t="s">
        <v>160</v>
      </c>
      <c r="K125" s="181">
        <v>4</v>
      </c>
      <c r="L125" s="274">
        <v>0</v>
      </c>
      <c r="M125" s="283"/>
      <c r="N125" s="275">
        <f>ROUND(L125*K125,2)</f>
        <v>0</v>
      </c>
      <c r="O125" s="275"/>
      <c r="P125" s="275"/>
      <c r="Q125" s="275"/>
      <c r="R125" s="40"/>
      <c r="T125" s="182" t="s">
        <v>22</v>
      </c>
      <c r="U125" s="47" t="s">
        <v>42</v>
      </c>
      <c r="V125" s="39"/>
      <c r="W125" s="183">
        <f>V125*K125</f>
        <v>0</v>
      </c>
      <c r="X125" s="183">
        <v>0</v>
      </c>
      <c r="Y125" s="183">
        <f>X125*K125</f>
        <v>0</v>
      </c>
      <c r="Z125" s="183">
        <v>0.38800000000000001</v>
      </c>
      <c r="AA125" s="184">
        <f>Z125*K125</f>
        <v>1.552</v>
      </c>
      <c r="AR125" s="21" t="s">
        <v>161</v>
      </c>
      <c r="AT125" s="21" t="s">
        <v>157</v>
      </c>
      <c r="AU125" s="21" t="s">
        <v>89</v>
      </c>
      <c r="AY125" s="21" t="s">
        <v>156</v>
      </c>
      <c r="BE125" s="121">
        <f>IF(U125="základní",N125,0)</f>
        <v>0</v>
      </c>
      <c r="BF125" s="121">
        <f>IF(U125="snížená",N125,0)</f>
        <v>0</v>
      </c>
      <c r="BG125" s="121">
        <f>IF(U125="zákl. přenesená",N125,0)</f>
        <v>0</v>
      </c>
      <c r="BH125" s="121">
        <f>IF(U125="sníž. přenesená",N125,0)</f>
        <v>0</v>
      </c>
      <c r="BI125" s="121">
        <f>IF(U125="nulová",N125,0)</f>
        <v>0</v>
      </c>
      <c r="BJ125" s="21" t="s">
        <v>84</v>
      </c>
      <c r="BK125" s="121">
        <f>ROUND(L125*K125,2)</f>
        <v>0</v>
      </c>
      <c r="BL125" s="21" t="s">
        <v>161</v>
      </c>
      <c r="BM125" s="21" t="s">
        <v>162</v>
      </c>
    </row>
    <row r="126" spans="2:65" s="11" customFormat="1" ht="22.5" customHeight="1">
      <c r="B126" s="185"/>
      <c r="C126" s="186"/>
      <c r="D126" s="186"/>
      <c r="E126" s="187" t="s">
        <v>22</v>
      </c>
      <c r="F126" s="276" t="s">
        <v>163</v>
      </c>
      <c r="G126" s="277"/>
      <c r="H126" s="277"/>
      <c r="I126" s="277"/>
      <c r="J126" s="186"/>
      <c r="K126" s="188" t="s">
        <v>22</v>
      </c>
      <c r="L126" s="186"/>
      <c r="M126" s="186"/>
      <c r="N126" s="186"/>
      <c r="O126" s="186"/>
      <c r="P126" s="186"/>
      <c r="Q126" s="186"/>
      <c r="R126" s="189"/>
      <c r="T126" s="190"/>
      <c r="U126" s="186"/>
      <c r="V126" s="186"/>
      <c r="W126" s="186"/>
      <c r="X126" s="186"/>
      <c r="Y126" s="186"/>
      <c r="Z126" s="186"/>
      <c r="AA126" s="191"/>
      <c r="AT126" s="192" t="s">
        <v>164</v>
      </c>
      <c r="AU126" s="192" t="s">
        <v>89</v>
      </c>
      <c r="AV126" s="11" t="s">
        <v>84</v>
      </c>
      <c r="AW126" s="11" t="s">
        <v>35</v>
      </c>
      <c r="AX126" s="11" t="s">
        <v>77</v>
      </c>
      <c r="AY126" s="192" t="s">
        <v>156</v>
      </c>
    </row>
    <row r="127" spans="2:65" s="12" customFormat="1" ht="22.5" customHeight="1">
      <c r="B127" s="193"/>
      <c r="C127" s="194"/>
      <c r="D127" s="194"/>
      <c r="E127" s="195" t="s">
        <v>22</v>
      </c>
      <c r="F127" s="278" t="s">
        <v>165</v>
      </c>
      <c r="G127" s="279"/>
      <c r="H127" s="279"/>
      <c r="I127" s="279"/>
      <c r="J127" s="194"/>
      <c r="K127" s="196">
        <v>4</v>
      </c>
      <c r="L127" s="194"/>
      <c r="M127" s="194"/>
      <c r="N127" s="194"/>
      <c r="O127" s="194"/>
      <c r="P127" s="194"/>
      <c r="Q127" s="194"/>
      <c r="R127" s="197"/>
      <c r="T127" s="198"/>
      <c r="U127" s="194"/>
      <c r="V127" s="194"/>
      <c r="W127" s="194"/>
      <c r="X127" s="194"/>
      <c r="Y127" s="194"/>
      <c r="Z127" s="194"/>
      <c r="AA127" s="199"/>
      <c r="AT127" s="200" t="s">
        <v>164</v>
      </c>
      <c r="AU127" s="200" t="s">
        <v>89</v>
      </c>
      <c r="AV127" s="12" t="s">
        <v>89</v>
      </c>
      <c r="AW127" s="12" t="s">
        <v>35</v>
      </c>
      <c r="AX127" s="12" t="s">
        <v>77</v>
      </c>
      <c r="AY127" s="200" t="s">
        <v>156</v>
      </c>
    </row>
    <row r="128" spans="2:65" s="13" customFormat="1" ht="22.5" customHeight="1">
      <c r="B128" s="201"/>
      <c r="C128" s="202"/>
      <c r="D128" s="202"/>
      <c r="E128" s="203" t="s">
        <v>22</v>
      </c>
      <c r="F128" s="280" t="s">
        <v>166</v>
      </c>
      <c r="G128" s="281"/>
      <c r="H128" s="281"/>
      <c r="I128" s="281"/>
      <c r="J128" s="202"/>
      <c r="K128" s="204">
        <v>4</v>
      </c>
      <c r="L128" s="202"/>
      <c r="M128" s="202"/>
      <c r="N128" s="202"/>
      <c r="O128" s="202"/>
      <c r="P128" s="202"/>
      <c r="Q128" s="202"/>
      <c r="R128" s="205"/>
      <c r="T128" s="206"/>
      <c r="U128" s="202"/>
      <c r="V128" s="202"/>
      <c r="W128" s="202"/>
      <c r="X128" s="202"/>
      <c r="Y128" s="202"/>
      <c r="Z128" s="202"/>
      <c r="AA128" s="207"/>
      <c r="AT128" s="208" t="s">
        <v>164</v>
      </c>
      <c r="AU128" s="208" t="s">
        <v>89</v>
      </c>
      <c r="AV128" s="13" t="s">
        <v>161</v>
      </c>
      <c r="AW128" s="13" t="s">
        <v>35</v>
      </c>
      <c r="AX128" s="13" t="s">
        <v>84</v>
      </c>
      <c r="AY128" s="208" t="s">
        <v>156</v>
      </c>
    </row>
    <row r="129" spans="2:65" s="1" customFormat="1" ht="31.5" customHeight="1">
      <c r="B129" s="38"/>
      <c r="C129" s="178" t="s">
        <v>89</v>
      </c>
      <c r="D129" s="178" t="s">
        <v>157</v>
      </c>
      <c r="E129" s="179" t="s">
        <v>167</v>
      </c>
      <c r="F129" s="282" t="s">
        <v>168</v>
      </c>
      <c r="G129" s="282"/>
      <c r="H129" s="282"/>
      <c r="I129" s="282"/>
      <c r="J129" s="180" t="s">
        <v>160</v>
      </c>
      <c r="K129" s="181">
        <v>182</v>
      </c>
      <c r="L129" s="274">
        <v>0</v>
      </c>
      <c r="M129" s="283"/>
      <c r="N129" s="275">
        <f>ROUND(L129*K129,2)</f>
        <v>0</v>
      </c>
      <c r="O129" s="275"/>
      <c r="P129" s="275"/>
      <c r="Q129" s="275"/>
      <c r="R129" s="40"/>
      <c r="T129" s="182" t="s">
        <v>22</v>
      </c>
      <c r="U129" s="47" t="s">
        <v>42</v>
      </c>
      <c r="V129" s="39"/>
      <c r="W129" s="183">
        <f>V129*K129</f>
        <v>0</v>
      </c>
      <c r="X129" s="183">
        <v>0</v>
      </c>
      <c r="Y129" s="183">
        <f>X129*K129</f>
        <v>0</v>
      </c>
      <c r="Z129" s="183">
        <v>0.44</v>
      </c>
      <c r="AA129" s="184">
        <f>Z129*K129</f>
        <v>80.08</v>
      </c>
      <c r="AR129" s="21" t="s">
        <v>161</v>
      </c>
      <c r="AT129" s="21" t="s">
        <v>157</v>
      </c>
      <c r="AU129" s="21" t="s">
        <v>89</v>
      </c>
      <c r="AY129" s="21" t="s">
        <v>156</v>
      </c>
      <c r="BE129" s="121">
        <f>IF(U129="základní",N129,0)</f>
        <v>0</v>
      </c>
      <c r="BF129" s="121">
        <f>IF(U129="snížená",N129,0)</f>
        <v>0</v>
      </c>
      <c r="BG129" s="121">
        <f>IF(U129="zákl. přenesená",N129,0)</f>
        <v>0</v>
      </c>
      <c r="BH129" s="121">
        <f>IF(U129="sníž. přenesená",N129,0)</f>
        <v>0</v>
      </c>
      <c r="BI129" s="121">
        <f>IF(U129="nulová",N129,0)</f>
        <v>0</v>
      </c>
      <c r="BJ129" s="21" t="s">
        <v>84</v>
      </c>
      <c r="BK129" s="121">
        <f>ROUND(L129*K129,2)</f>
        <v>0</v>
      </c>
      <c r="BL129" s="21" t="s">
        <v>161</v>
      </c>
      <c r="BM129" s="21" t="s">
        <v>169</v>
      </c>
    </row>
    <row r="130" spans="2:65" s="11" customFormat="1" ht="22.5" customHeight="1">
      <c r="B130" s="185"/>
      <c r="C130" s="186"/>
      <c r="D130" s="186"/>
      <c r="E130" s="187" t="s">
        <v>22</v>
      </c>
      <c r="F130" s="276" t="s">
        <v>170</v>
      </c>
      <c r="G130" s="277"/>
      <c r="H130" s="277"/>
      <c r="I130" s="277"/>
      <c r="J130" s="186"/>
      <c r="K130" s="188" t="s">
        <v>22</v>
      </c>
      <c r="L130" s="186"/>
      <c r="M130" s="186"/>
      <c r="N130" s="186"/>
      <c r="O130" s="186"/>
      <c r="P130" s="186"/>
      <c r="Q130" s="186"/>
      <c r="R130" s="189"/>
      <c r="T130" s="190"/>
      <c r="U130" s="186"/>
      <c r="V130" s="186"/>
      <c r="W130" s="186"/>
      <c r="X130" s="186"/>
      <c r="Y130" s="186"/>
      <c r="Z130" s="186"/>
      <c r="AA130" s="191"/>
      <c r="AT130" s="192" t="s">
        <v>164</v>
      </c>
      <c r="AU130" s="192" t="s">
        <v>89</v>
      </c>
      <c r="AV130" s="11" t="s">
        <v>84</v>
      </c>
      <c r="AW130" s="11" t="s">
        <v>35</v>
      </c>
      <c r="AX130" s="11" t="s">
        <v>77</v>
      </c>
      <c r="AY130" s="192" t="s">
        <v>156</v>
      </c>
    </row>
    <row r="131" spans="2:65" s="12" customFormat="1" ht="22.5" customHeight="1">
      <c r="B131" s="193"/>
      <c r="C131" s="194"/>
      <c r="D131" s="194"/>
      <c r="E131" s="195" t="s">
        <v>22</v>
      </c>
      <c r="F131" s="278" t="s">
        <v>171</v>
      </c>
      <c r="G131" s="279"/>
      <c r="H131" s="279"/>
      <c r="I131" s="279"/>
      <c r="J131" s="194"/>
      <c r="K131" s="196">
        <v>182</v>
      </c>
      <c r="L131" s="194"/>
      <c r="M131" s="194"/>
      <c r="N131" s="194"/>
      <c r="O131" s="194"/>
      <c r="P131" s="194"/>
      <c r="Q131" s="194"/>
      <c r="R131" s="197"/>
      <c r="T131" s="198"/>
      <c r="U131" s="194"/>
      <c r="V131" s="194"/>
      <c r="W131" s="194"/>
      <c r="X131" s="194"/>
      <c r="Y131" s="194"/>
      <c r="Z131" s="194"/>
      <c r="AA131" s="199"/>
      <c r="AT131" s="200" t="s">
        <v>164</v>
      </c>
      <c r="AU131" s="200" t="s">
        <v>89</v>
      </c>
      <c r="AV131" s="12" t="s">
        <v>89</v>
      </c>
      <c r="AW131" s="12" t="s">
        <v>35</v>
      </c>
      <c r="AX131" s="12" t="s">
        <v>77</v>
      </c>
      <c r="AY131" s="200" t="s">
        <v>156</v>
      </c>
    </row>
    <row r="132" spans="2:65" s="13" customFormat="1" ht="22.5" customHeight="1">
      <c r="B132" s="201"/>
      <c r="C132" s="202"/>
      <c r="D132" s="202"/>
      <c r="E132" s="203" t="s">
        <v>22</v>
      </c>
      <c r="F132" s="280" t="s">
        <v>166</v>
      </c>
      <c r="G132" s="281"/>
      <c r="H132" s="281"/>
      <c r="I132" s="281"/>
      <c r="J132" s="202"/>
      <c r="K132" s="204">
        <v>182</v>
      </c>
      <c r="L132" s="202"/>
      <c r="M132" s="202"/>
      <c r="N132" s="202"/>
      <c r="O132" s="202"/>
      <c r="P132" s="202"/>
      <c r="Q132" s="202"/>
      <c r="R132" s="205"/>
      <c r="T132" s="206"/>
      <c r="U132" s="202"/>
      <c r="V132" s="202"/>
      <c r="W132" s="202"/>
      <c r="X132" s="202"/>
      <c r="Y132" s="202"/>
      <c r="Z132" s="202"/>
      <c r="AA132" s="207"/>
      <c r="AT132" s="208" t="s">
        <v>164</v>
      </c>
      <c r="AU132" s="208" t="s">
        <v>89</v>
      </c>
      <c r="AV132" s="13" t="s">
        <v>161</v>
      </c>
      <c r="AW132" s="13" t="s">
        <v>35</v>
      </c>
      <c r="AX132" s="13" t="s">
        <v>84</v>
      </c>
      <c r="AY132" s="208" t="s">
        <v>156</v>
      </c>
    </row>
    <row r="133" spans="2:65" s="1" customFormat="1" ht="31.5" customHeight="1">
      <c r="B133" s="38"/>
      <c r="C133" s="178" t="s">
        <v>172</v>
      </c>
      <c r="D133" s="178" t="s">
        <v>157</v>
      </c>
      <c r="E133" s="179" t="s">
        <v>173</v>
      </c>
      <c r="F133" s="282" t="s">
        <v>174</v>
      </c>
      <c r="G133" s="282"/>
      <c r="H133" s="282"/>
      <c r="I133" s="282"/>
      <c r="J133" s="180" t="s">
        <v>160</v>
      </c>
      <c r="K133" s="181">
        <v>182</v>
      </c>
      <c r="L133" s="274">
        <v>0</v>
      </c>
      <c r="M133" s="283"/>
      <c r="N133" s="275">
        <f>ROUND(L133*K133,2)</f>
        <v>0</v>
      </c>
      <c r="O133" s="275"/>
      <c r="P133" s="275"/>
      <c r="Q133" s="275"/>
      <c r="R133" s="40"/>
      <c r="T133" s="182" t="s">
        <v>22</v>
      </c>
      <c r="U133" s="47" t="s">
        <v>42</v>
      </c>
      <c r="V133" s="39"/>
      <c r="W133" s="183">
        <f>V133*K133</f>
        <v>0</v>
      </c>
      <c r="X133" s="183">
        <v>0</v>
      </c>
      <c r="Y133" s="183">
        <f>X133*K133</f>
        <v>0</v>
      </c>
      <c r="Z133" s="183">
        <v>9.8000000000000004E-2</v>
      </c>
      <c r="AA133" s="184">
        <f>Z133*K133</f>
        <v>17.836000000000002</v>
      </c>
      <c r="AR133" s="21" t="s">
        <v>161</v>
      </c>
      <c r="AT133" s="21" t="s">
        <v>157</v>
      </c>
      <c r="AU133" s="21" t="s">
        <v>89</v>
      </c>
      <c r="AY133" s="21" t="s">
        <v>156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ROUND(L133*K133,2)</f>
        <v>0</v>
      </c>
      <c r="BL133" s="21" t="s">
        <v>161</v>
      </c>
      <c r="BM133" s="21" t="s">
        <v>175</v>
      </c>
    </row>
    <row r="134" spans="2:65" s="11" customFormat="1" ht="22.5" customHeight="1">
      <c r="B134" s="185"/>
      <c r="C134" s="186"/>
      <c r="D134" s="186"/>
      <c r="E134" s="187" t="s">
        <v>22</v>
      </c>
      <c r="F134" s="276" t="s">
        <v>176</v>
      </c>
      <c r="G134" s="277"/>
      <c r="H134" s="277"/>
      <c r="I134" s="277"/>
      <c r="J134" s="186"/>
      <c r="K134" s="188" t="s">
        <v>22</v>
      </c>
      <c r="L134" s="186"/>
      <c r="M134" s="186"/>
      <c r="N134" s="186"/>
      <c r="O134" s="186"/>
      <c r="P134" s="186"/>
      <c r="Q134" s="186"/>
      <c r="R134" s="189"/>
      <c r="T134" s="190"/>
      <c r="U134" s="186"/>
      <c r="V134" s="186"/>
      <c r="W134" s="186"/>
      <c r="X134" s="186"/>
      <c r="Y134" s="186"/>
      <c r="Z134" s="186"/>
      <c r="AA134" s="191"/>
      <c r="AT134" s="192" t="s">
        <v>164</v>
      </c>
      <c r="AU134" s="192" t="s">
        <v>89</v>
      </c>
      <c r="AV134" s="11" t="s">
        <v>84</v>
      </c>
      <c r="AW134" s="11" t="s">
        <v>35</v>
      </c>
      <c r="AX134" s="11" t="s">
        <v>77</v>
      </c>
      <c r="AY134" s="192" t="s">
        <v>156</v>
      </c>
    </row>
    <row r="135" spans="2:65" s="12" customFormat="1" ht="22.5" customHeight="1">
      <c r="B135" s="193"/>
      <c r="C135" s="194"/>
      <c r="D135" s="194"/>
      <c r="E135" s="195" t="s">
        <v>22</v>
      </c>
      <c r="F135" s="278" t="s">
        <v>171</v>
      </c>
      <c r="G135" s="279"/>
      <c r="H135" s="279"/>
      <c r="I135" s="279"/>
      <c r="J135" s="194"/>
      <c r="K135" s="196">
        <v>182</v>
      </c>
      <c r="L135" s="194"/>
      <c r="M135" s="194"/>
      <c r="N135" s="194"/>
      <c r="O135" s="194"/>
      <c r="P135" s="194"/>
      <c r="Q135" s="194"/>
      <c r="R135" s="197"/>
      <c r="T135" s="198"/>
      <c r="U135" s="194"/>
      <c r="V135" s="194"/>
      <c r="W135" s="194"/>
      <c r="X135" s="194"/>
      <c r="Y135" s="194"/>
      <c r="Z135" s="194"/>
      <c r="AA135" s="199"/>
      <c r="AT135" s="200" t="s">
        <v>164</v>
      </c>
      <c r="AU135" s="200" t="s">
        <v>89</v>
      </c>
      <c r="AV135" s="12" t="s">
        <v>89</v>
      </c>
      <c r="AW135" s="12" t="s">
        <v>35</v>
      </c>
      <c r="AX135" s="12" t="s">
        <v>77</v>
      </c>
      <c r="AY135" s="200" t="s">
        <v>156</v>
      </c>
    </row>
    <row r="136" spans="2:65" s="13" customFormat="1" ht="22.5" customHeight="1">
      <c r="B136" s="201"/>
      <c r="C136" s="202"/>
      <c r="D136" s="202"/>
      <c r="E136" s="203" t="s">
        <v>22</v>
      </c>
      <c r="F136" s="280" t="s">
        <v>166</v>
      </c>
      <c r="G136" s="281"/>
      <c r="H136" s="281"/>
      <c r="I136" s="281"/>
      <c r="J136" s="202"/>
      <c r="K136" s="204">
        <v>182</v>
      </c>
      <c r="L136" s="202"/>
      <c r="M136" s="202"/>
      <c r="N136" s="202"/>
      <c r="O136" s="202"/>
      <c r="P136" s="202"/>
      <c r="Q136" s="202"/>
      <c r="R136" s="205"/>
      <c r="T136" s="206"/>
      <c r="U136" s="202"/>
      <c r="V136" s="202"/>
      <c r="W136" s="202"/>
      <c r="X136" s="202"/>
      <c r="Y136" s="202"/>
      <c r="Z136" s="202"/>
      <c r="AA136" s="207"/>
      <c r="AT136" s="208" t="s">
        <v>164</v>
      </c>
      <c r="AU136" s="208" t="s">
        <v>89</v>
      </c>
      <c r="AV136" s="13" t="s">
        <v>161</v>
      </c>
      <c r="AW136" s="13" t="s">
        <v>35</v>
      </c>
      <c r="AX136" s="13" t="s">
        <v>84</v>
      </c>
      <c r="AY136" s="208" t="s">
        <v>156</v>
      </c>
    </row>
    <row r="137" spans="2:65" s="1" customFormat="1" ht="22.5" customHeight="1">
      <c r="B137" s="38"/>
      <c r="C137" s="178" t="s">
        <v>161</v>
      </c>
      <c r="D137" s="178" t="s">
        <v>157</v>
      </c>
      <c r="E137" s="179" t="s">
        <v>177</v>
      </c>
      <c r="F137" s="282" t="s">
        <v>178</v>
      </c>
      <c r="G137" s="282"/>
      <c r="H137" s="282"/>
      <c r="I137" s="282"/>
      <c r="J137" s="180" t="s">
        <v>179</v>
      </c>
      <c r="K137" s="181">
        <v>91</v>
      </c>
      <c r="L137" s="274">
        <v>0</v>
      </c>
      <c r="M137" s="283"/>
      <c r="N137" s="275">
        <f>ROUND(L137*K137,2)</f>
        <v>0</v>
      </c>
      <c r="O137" s="275"/>
      <c r="P137" s="275"/>
      <c r="Q137" s="275"/>
      <c r="R137" s="40"/>
      <c r="T137" s="182" t="s">
        <v>22</v>
      </c>
      <c r="U137" s="47" t="s">
        <v>42</v>
      </c>
      <c r="V137" s="39"/>
      <c r="W137" s="183">
        <f>V137*K137</f>
        <v>0</v>
      </c>
      <c r="X137" s="183">
        <v>0</v>
      </c>
      <c r="Y137" s="183">
        <f>X137*K137</f>
        <v>0</v>
      </c>
      <c r="Z137" s="183">
        <v>0.20499999999999999</v>
      </c>
      <c r="AA137" s="184">
        <f>Z137*K137</f>
        <v>18.654999999999998</v>
      </c>
      <c r="AR137" s="21" t="s">
        <v>161</v>
      </c>
      <c r="AT137" s="21" t="s">
        <v>157</v>
      </c>
      <c r="AU137" s="21" t="s">
        <v>89</v>
      </c>
      <c r="AY137" s="21" t="s">
        <v>156</v>
      </c>
      <c r="BE137" s="121">
        <f>IF(U137="základní",N137,0)</f>
        <v>0</v>
      </c>
      <c r="BF137" s="121">
        <f>IF(U137="snížená",N137,0)</f>
        <v>0</v>
      </c>
      <c r="BG137" s="121">
        <f>IF(U137="zákl. přenesená",N137,0)</f>
        <v>0</v>
      </c>
      <c r="BH137" s="121">
        <f>IF(U137="sníž. přenesená",N137,0)</f>
        <v>0</v>
      </c>
      <c r="BI137" s="121">
        <f>IF(U137="nulová",N137,0)</f>
        <v>0</v>
      </c>
      <c r="BJ137" s="21" t="s">
        <v>84</v>
      </c>
      <c r="BK137" s="121">
        <f>ROUND(L137*K137,2)</f>
        <v>0</v>
      </c>
      <c r="BL137" s="21" t="s">
        <v>161</v>
      </c>
      <c r="BM137" s="21" t="s">
        <v>180</v>
      </c>
    </row>
    <row r="138" spans="2:65" s="11" customFormat="1" ht="22.5" customHeight="1">
      <c r="B138" s="185"/>
      <c r="C138" s="186"/>
      <c r="D138" s="186"/>
      <c r="E138" s="187" t="s">
        <v>22</v>
      </c>
      <c r="F138" s="276" t="s">
        <v>181</v>
      </c>
      <c r="G138" s="277"/>
      <c r="H138" s="277"/>
      <c r="I138" s="277"/>
      <c r="J138" s="186"/>
      <c r="K138" s="188" t="s">
        <v>22</v>
      </c>
      <c r="L138" s="186"/>
      <c r="M138" s="186"/>
      <c r="N138" s="186"/>
      <c r="O138" s="186"/>
      <c r="P138" s="186"/>
      <c r="Q138" s="186"/>
      <c r="R138" s="189"/>
      <c r="T138" s="190"/>
      <c r="U138" s="186"/>
      <c r="V138" s="186"/>
      <c r="W138" s="186"/>
      <c r="X138" s="186"/>
      <c r="Y138" s="186"/>
      <c r="Z138" s="186"/>
      <c r="AA138" s="191"/>
      <c r="AT138" s="192" t="s">
        <v>164</v>
      </c>
      <c r="AU138" s="192" t="s">
        <v>89</v>
      </c>
      <c r="AV138" s="11" t="s">
        <v>84</v>
      </c>
      <c r="AW138" s="11" t="s">
        <v>35</v>
      </c>
      <c r="AX138" s="11" t="s">
        <v>77</v>
      </c>
      <c r="AY138" s="192" t="s">
        <v>156</v>
      </c>
    </row>
    <row r="139" spans="2:65" s="12" customFormat="1" ht="22.5" customHeight="1">
      <c r="B139" s="193"/>
      <c r="C139" s="194"/>
      <c r="D139" s="194"/>
      <c r="E139" s="195" t="s">
        <v>22</v>
      </c>
      <c r="F139" s="278" t="s">
        <v>182</v>
      </c>
      <c r="G139" s="279"/>
      <c r="H139" s="279"/>
      <c r="I139" s="279"/>
      <c r="J139" s="194"/>
      <c r="K139" s="196">
        <v>91</v>
      </c>
      <c r="L139" s="194"/>
      <c r="M139" s="194"/>
      <c r="N139" s="194"/>
      <c r="O139" s="194"/>
      <c r="P139" s="194"/>
      <c r="Q139" s="194"/>
      <c r="R139" s="197"/>
      <c r="T139" s="198"/>
      <c r="U139" s="194"/>
      <c r="V139" s="194"/>
      <c r="W139" s="194"/>
      <c r="X139" s="194"/>
      <c r="Y139" s="194"/>
      <c r="Z139" s="194"/>
      <c r="AA139" s="199"/>
      <c r="AT139" s="200" t="s">
        <v>164</v>
      </c>
      <c r="AU139" s="200" t="s">
        <v>89</v>
      </c>
      <c r="AV139" s="12" t="s">
        <v>89</v>
      </c>
      <c r="AW139" s="12" t="s">
        <v>35</v>
      </c>
      <c r="AX139" s="12" t="s">
        <v>77</v>
      </c>
      <c r="AY139" s="200" t="s">
        <v>156</v>
      </c>
    </row>
    <row r="140" spans="2:65" s="13" customFormat="1" ht="22.5" customHeight="1">
      <c r="B140" s="201"/>
      <c r="C140" s="202"/>
      <c r="D140" s="202"/>
      <c r="E140" s="203" t="s">
        <v>22</v>
      </c>
      <c r="F140" s="280" t="s">
        <v>166</v>
      </c>
      <c r="G140" s="281"/>
      <c r="H140" s="281"/>
      <c r="I140" s="281"/>
      <c r="J140" s="202"/>
      <c r="K140" s="204">
        <v>91</v>
      </c>
      <c r="L140" s="202"/>
      <c r="M140" s="202"/>
      <c r="N140" s="202"/>
      <c r="O140" s="202"/>
      <c r="P140" s="202"/>
      <c r="Q140" s="202"/>
      <c r="R140" s="205"/>
      <c r="T140" s="206"/>
      <c r="U140" s="202"/>
      <c r="V140" s="202"/>
      <c r="W140" s="202"/>
      <c r="X140" s="202"/>
      <c r="Y140" s="202"/>
      <c r="Z140" s="202"/>
      <c r="AA140" s="207"/>
      <c r="AT140" s="208" t="s">
        <v>164</v>
      </c>
      <c r="AU140" s="208" t="s">
        <v>89</v>
      </c>
      <c r="AV140" s="13" t="s">
        <v>161</v>
      </c>
      <c r="AW140" s="13" t="s">
        <v>35</v>
      </c>
      <c r="AX140" s="13" t="s">
        <v>84</v>
      </c>
      <c r="AY140" s="208" t="s">
        <v>156</v>
      </c>
    </row>
    <row r="141" spans="2:65" s="10" customFormat="1" ht="29.85" customHeight="1">
      <c r="B141" s="167"/>
      <c r="C141" s="168"/>
      <c r="D141" s="177" t="s">
        <v>131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268">
        <f>BK141</f>
        <v>0</v>
      </c>
      <c r="O141" s="269"/>
      <c r="P141" s="269"/>
      <c r="Q141" s="269"/>
      <c r="R141" s="170"/>
      <c r="T141" s="171"/>
      <c r="U141" s="168"/>
      <c r="V141" s="168"/>
      <c r="W141" s="172">
        <f>SUM(W142:W149)</f>
        <v>0</v>
      </c>
      <c r="X141" s="168"/>
      <c r="Y141" s="172">
        <f>SUM(Y142:Y149)</f>
        <v>0</v>
      </c>
      <c r="Z141" s="168"/>
      <c r="AA141" s="173">
        <f>SUM(AA142:AA149)</f>
        <v>0</v>
      </c>
      <c r="AR141" s="174" t="s">
        <v>84</v>
      </c>
      <c r="AT141" s="175" t="s">
        <v>76</v>
      </c>
      <c r="AU141" s="175" t="s">
        <v>84</v>
      </c>
      <c r="AY141" s="174" t="s">
        <v>156</v>
      </c>
      <c r="BK141" s="176">
        <f>SUM(BK142:BK149)</f>
        <v>0</v>
      </c>
    </row>
    <row r="142" spans="2:65" s="1" customFormat="1" ht="31.5" customHeight="1">
      <c r="B142" s="38"/>
      <c r="C142" s="178" t="s">
        <v>183</v>
      </c>
      <c r="D142" s="178" t="s">
        <v>157</v>
      </c>
      <c r="E142" s="179" t="s">
        <v>184</v>
      </c>
      <c r="F142" s="282" t="s">
        <v>185</v>
      </c>
      <c r="G142" s="282"/>
      <c r="H142" s="282"/>
      <c r="I142" s="282"/>
      <c r="J142" s="180" t="s">
        <v>179</v>
      </c>
      <c r="K142" s="181">
        <v>91</v>
      </c>
      <c r="L142" s="274">
        <v>0</v>
      </c>
      <c r="M142" s="283"/>
      <c r="N142" s="275">
        <f>ROUND(L142*K142,2)</f>
        <v>0</v>
      </c>
      <c r="O142" s="275"/>
      <c r="P142" s="275"/>
      <c r="Q142" s="275"/>
      <c r="R142" s="40"/>
      <c r="T142" s="182" t="s">
        <v>22</v>
      </c>
      <c r="U142" s="47" t="s">
        <v>42</v>
      </c>
      <c r="V142" s="39"/>
      <c r="W142" s="183">
        <f>V142*K142</f>
        <v>0</v>
      </c>
      <c r="X142" s="183">
        <v>0</v>
      </c>
      <c r="Y142" s="183">
        <f>X142*K142</f>
        <v>0</v>
      </c>
      <c r="Z142" s="183">
        <v>0</v>
      </c>
      <c r="AA142" s="184">
        <f>Z142*K142</f>
        <v>0</v>
      </c>
      <c r="AR142" s="21" t="s">
        <v>161</v>
      </c>
      <c r="AT142" s="21" t="s">
        <v>157</v>
      </c>
      <c r="AU142" s="21" t="s">
        <v>89</v>
      </c>
      <c r="AY142" s="21" t="s">
        <v>156</v>
      </c>
      <c r="BE142" s="121">
        <f>IF(U142="základní",N142,0)</f>
        <v>0</v>
      </c>
      <c r="BF142" s="121">
        <f>IF(U142="snížená",N142,0)</f>
        <v>0</v>
      </c>
      <c r="BG142" s="121">
        <f>IF(U142="zákl. přenesená",N142,0)</f>
        <v>0</v>
      </c>
      <c r="BH142" s="121">
        <f>IF(U142="sníž. přenesená",N142,0)</f>
        <v>0</v>
      </c>
      <c r="BI142" s="121">
        <f>IF(U142="nulová",N142,0)</f>
        <v>0</v>
      </c>
      <c r="BJ142" s="21" t="s">
        <v>84</v>
      </c>
      <c r="BK142" s="121">
        <f>ROUND(L142*K142,2)</f>
        <v>0</v>
      </c>
      <c r="BL142" s="21" t="s">
        <v>161</v>
      </c>
      <c r="BM142" s="21" t="s">
        <v>186</v>
      </c>
    </row>
    <row r="143" spans="2:65" s="11" customFormat="1" ht="22.5" customHeight="1">
      <c r="B143" s="185"/>
      <c r="C143" s="186"/>
      <c r="D143" s="186"/>
      <c r="E143" s="187" t="s">
        <v>22</v>
      </c>
      <c r="F143" s="276" t="s">
        <v>181</v>
      </c>
      <c r="G143" s="277"/>
      <c r="H143" s="277"/>
      <c r="I143" s="277"/>
      <c r="J143" s="186"/>
      <c r="K143" s="188" t="s">
        <v>22</v>
      </c>
      <c r="L143" s="186"/>
      <c r="M143" s="186"/>
      <c r="N143" s="186"/>
      <c r="O143" s="186"/>
      <c r="P143" s="186"/>
      <c r="Q143" s="186"/>
      <c r="R143" s="189"/>
      <c r="T143" s="190"/>
      <c r="U143" s="186"/>
      <c r="V143" s="186"/>
      <c r="W143" s="186"/>
      <c r="X143" s="186"/>
      <c r="Y143" s="186"/>
      <c r="Z143" s="186"/>
      <c r="AA143" s="191"/>
      <c r="AT143" s="192" t="s">
        <v>164</v>
      </c>
      <c r="AU143" s="192" t="s">
        <v>89</v>
      </c>
      <c r="AV143" s="11" t="s">
        <v>84</v>
      </c>
      <c r="AW143" s="11" t="s">
        <v>35</v>
      </c>
      <c r="AX143" s="11" t="s">
        <v>77</v>
      </c>
      <c r="AY143" s="192" t="s">
        <v>156</v>
      </c>
    </row>
    <row r="144" spans="2:65" s="12" customFormat="1" ht="22.5" customHeight="1">
      <c r="B144" s="193"/>
      <c r="C144" s="194"/>
      <c r="D144" s="194"/>
      <c r="E144" s="195" t="s">
        <v>22</v>
      </c>
      <c r="F144" s="278" t="s">
        <v>182</v>
      </c>
      <c r="G144" s="279"/>
      <c r="H144" s="279"/>
      <c r="I144" s="279"/>
      <c r="J144" s="194"/>
      <c r="K144" s="196">
        <v>91</v>
      </c>
      <c r="L144" s="194"/>
      <c r="M144" s="194"/>
      <c r="N144" s="194"/>
      <c r="O144" s="194"/>
      <c r="P144" s="194"/>
      <c r="Q144" s="194"/>
      <c r="R144" s="197"/>
      <c r="T144" s="198"/>
      <c r="U144" s="194"/>
      <c r="V144" s="194"/>
      <c r="W144" s="194"/>
      <c r="X144" s="194"/>
      <c r="Y144" s="194"/>
      <c r="Z144" s="194"/>
      <c r="AA144" s="199"/>
      <c r="AT144" s="200" t="s">
        <v>164</v>
      </c>
      <c r="AU144" s="200" t="s">
        <v>89</v>
      </c>
      <c r="AV144" s="12" t="s">
        <v>89</v>
      </c>
      <c r="AW144" s="12" t="s">
        <v>35</v>
      </c>
      <c r="AX144" s="12" t="s">
        <v>77</v>
      </c>
      <c r="AY144" s="200" t="s">
        <v>156</v>
      </c>
    </row>
    <row r="145" spans="2:65" s="13" customFormat="1" ht="22.5" customHeight="1">
      <c r="B145" s="201"/>
      <c r="C145" s="202"/>
      <c r="D145" s="202"/>
      <c r="E145" s="203" t="s">
        <v>22</v>
      </c>
      <c r="F145" s="280" t="s">
        <v>166</v>
      </c>
      <c r="G145" s="281"/>
      <c r="H145" s="281"/>
      <c r="I145" s="281"/>
      <c r="J145" s="202"/>
      <c r="K145" s="204">
        <v>91</v>
      </c>
      <c r="L145" s="202"/>
      <c r="M145" s="202"/>
      <c r="N145" s="202"/>
      <c r="O145" s="202"/>
      <c r="P145" s="202"/>
      <c r="Q145" s="202"/>
      <c r="R145" s="205"/>
      <c r="T145" s="206"/>
      <c r="U145" s="202"/>
      <c r="V145" s="202"/>
      <c r="W145" s="202"/>
      <c r="X145" s="202"/>
      <c r="Y145" s="202"/>
      <c r="Z145" s="202"/>
      <c r="AA145" s="207"/>
      <c r="AT145" s="208" t="s">
        <v>164</v>
      </c>
      <c r="AU145" s="208" t="s">
        <v>89</v>
      </c>
      <c r="AV145" s="13" t="s">
        <v>161</v>
      </c>
      <c r="AW145" s="13" t="s">
        <v>35</v>
      </c>
      <c r="AX145" s="13" t="s">
        <v>84</v>
      </c>
      <c r="AY145" s="208" t="s">
        <v>156</v>
      </c>
    </row>
    <row r="146" spans="2:65" s="1" customFormat="1" ht="31.5" customHeight="1">
      <c r="B146" s="38"/>
      <c r="C146" s="178" t="s">
        <v>187</v>
      </c>
      <c r="D146" s="178" t="s">
        <v>157</v>
      </c>
      <c r="E146" s="179" t="s">
        <v>188</v>
      </c>
      <c r="F146" s="282" t="s">
        <v>189</v>
      </c>
      <c r="G146" s="282"/>
      <c r="H146" s="282"/>
      <c r="I146" s="282"/>
      <c r="J146" s="180" t="s">
        <v>160</v>
      </c>
      <c r="K146" s="181">
        <v>4</v>
      </c>
      <c r="L146" s="274">
        <v>0</v>
      </c>
      <c r="M146" s="283"/>
      <c r="N146" s="275">
        <f>ROUND(L146*K146,2)</f>
        <v>0</v>
      </c>
      <c r="O146" s="275"/>
      <c r="P146" s="275"/>
      <c r="Q146" s="275"/>
      <c r="R146" s="40"/>
      <c r="T146" s="182" t="s">
        <v>22</v>
      </c>
      <c r="U146" s="47" t="s">
        <v>42</v>
      </c>
      <c r="V146" s="39"/>
      <c r="W146" s="183">
        <f>V146*K146</f>
        <v>0</v>
      </c>
      <c r="X146" s="183">
        <v>0</v>
      </c>
      <c r="Y146" s="183">
        <f>X146*K146</f>
        <v>0</v>
      </c>
      <c r="Z146" s="183">
        <v>0</v>
      </c>
      <c r="AA146" s="184">
        <f>Z146*K146</f>
        <v>0</v>
      </c>
      <c r="AR146" s="21" t="s">
        <v>161</v>
      </c>
      <c r="AT146" s="21" t="s">
        <v>157</v>
      </c>
      <c r="AU146" s="21" t="s">
        <v>89</v>
      </c>
      <c r="AY146" s="21" t="s">
        <v>156</v>
      </c>
      <c r="BE146" s="121">
        <f>IF(U146="základní",N146,0)</f>
        <v>0</v>
      </c>
      <c r="BF146" s="121">
        <f>IF(U146="snížená",N146,0)</f>
        <v>0</v>
      </c>
      <c r="BG146" s="121">
        <f>IF(U146="zákl. přenesená",N146,0)</f>
        <v>0</v>
      </c>
      <c r="BH146" s="121">
        <f>IF(U146="sníž. přenesená",N146,0)</f>
        <v>0</v>
      </c>
      <c r="BI146" s="121">
        <f>IF(U146="nulová",N146,0)</f>
        <v>0</v>
      </c>
      <c r="BJ146" s="21" t="s">
        <v>84</v>
      </c>
      <c r="BK146" s="121">
        <f>ROUND(L146*K146,2)</f>
        <v>0</v>
      </c>
      <c r="BL146" s="21" t="s">
        <v>161</v>
      </c>
      <c r="BM146" s="21" t="s">
        <v>190</v>
      </c>
    </row>
    <row r="147" spans="2:65" s="11" customFormat="1" ht="22.5" customHeight="1">
      <c r="B147" s="185"/>
      <c r="C147" s="186"/>
      <c r="D147" s="186"/>
      <c r="E147" s="187" t="s">
        <v>22</v>
      </c>
      <c r="F147" s="276" t="s">
        <v>191</v>
      </c>
      <c r="G147" s="277"/>
      <c r="H147" s="277"/>
      <c r="I147" s="277"/>
      <c r="J147" s="186"/>
      <c r="K147" s="188" t="s">
        <v>22</v>
      </c>
      <c r="L147" s="186"/>
      <c r="M147" s="186"/>
      <c r="N147" s="186"/>
      <c r="O147" s="186"/>
      <c r="P147" s="186"/>
      <c r="Q147" s="186"/>
      <c r="R147" s="189"/>
      <c r="T147" s="190"/>
      <c r="U147" s="186"/>
      <c r="V147" s="186"/>
      <c r="W147" s="186"/>
      <c r="X147" s="186"/>
      <c r="Y147" s="186"/>
      <c r="Z147" s="186"/>
      <c r="AA147" s="191"/>
      <c r="AT147" s="192" t="s">
        <v>164</v>
      </c>
      <c r="AU147" s="192" t="s">
        <v>89</v>
      </c>
      <c r="AV147" s="11" t="s">
        <v>84</v>
      </c>
      <c r="AW147" s="11" t="s">
        <v>35</v>
      </c>
      <c r="AX147" s="11" t="s">
        <v>77</v>
      </c>
      <c r="AY147" s="192" t="s">
        <v>156</v>
      </c>
    </row>
    <row r="148" spans="2:65" s="12" customFormat="1" ht="22.5" customHeight="1">
      <c r="B148" s="193"/>
      <c r="C148" s="194"/>
      <c r="D148" s="194"/>
      <c r="E148" s="195" t="s">
        <v>22</v>
      </c>
      <c r="F148" s="278" t="s">
        <v>165</v>
      </c>
      <c r="G148" s="279"/>
      <c r="H148" s="279"/>
      <c r="I148" s="279"/>
      <c r="J148" s="194"/>
      <c r="K148" s="196">
        <v>4</v>
      </c>
      <c r="L148" s="194"/>
      <c r="M148" s="194"/>
      <c r="N148" s="194"/>
      <c r="O148" s="194"/>
      <c r="P148" s="194"/>
      <c r="Q148" s="194"/>
      <c r="R148" s="197"/>
      <c r="T148" s="198"/>
      <c r="U148" s="194"/>
      <c r="V148" s="194"/>
      <c r="W148" s="194"/>
      <c r="X148" s="194"/>
      <c r="Y148" s="194"/>
      <c r="Z148" s="194"/>
      <c r="AA148" s="199"/>
      <c r="AT148" s="200" t="s">
        <v>164</v>
      </c>
      <c r="AU148" s="200" t="s">
        <v>89</v>
      </c>
      <c r="AV148" s="12" t="s">
        <v>89</v>
      </c>
      <c r="AW148" s="12" t="s">
        <v>35</v>
      </c>
      <c r="AX148" s="12" t="s">
        <v>77</v>
      </c>
      <c r="AY148" s="200" t="s">
        <v>156</v>
      </c>
    </row>
    <row r="149" spans="2:65" s="13" customFormat="1" ht="22.5" customHeight="1">
      <c r="B149" s="201"/>
      <c r="C149" s="202"/>
      <c r="D149" s="202"/>
      <c r="E149" s="203" t="s">
        <v>22</v>
      </c>
      <c r="F149" s="280" t="s">
        <v>166</v>
      </c>
      <c r="G149" s="281"/>
      <c r="H149" s="281"/>
      <c r="I149" s="281"/>
      <c r="J149" s="202"/>
      <c r="K149" s="204">
        <v>4</v>
      </c>
      <c r="L149" s="202"/>
      <c r="M149" s="202"/>
      <c r="N149" s="202"/>
      <c r="O149" s="202"/>
      <c r="P149" s="202"/>
      <c r="Q149" s="202"/>
      <c r="R149" s="205"/>
      <c r="T149" s="206"/>
      <c r="U149" s="202"/>
      <c r="V149" s="202"/>
      <c r="W149" s="202"/>
      <c r="X149" s="202"/>
      <c r="Y149" s="202"/>
      <c r="Z149" s="202"/>
      <c r="AA149" s="207"/>
      <c r="AT149" s="208" t="s">
        <v>164</v>
      </c>
      <c r="AU149" s="208" t="s">
        <v>89</v>
      </c>
      <c r="AV149" s="13" t="s">
        <v>161</v>
      </c>
      <c r="AW149" s="13" t="s">
        <v>35</v>
      </c>
      <c r="AX149" s="13" t="s">
        <v>84</v>
      </c>
      <c r="AY149" s="208" t="s">
        <v>156</v>
      </c>
    </row>
    <row r="150" spans="2:65" s="10" customFormat="1" ht="29.85" customHeight="1">
      <c r="B150" s="167"/>
      <c r="C150" s="168"/>
      <c r="D150" s="177" t="s">
        <v>132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268">
        <f>BK150</f>
        <v>0</v>
      </c>
      <c r="O150" s="269"/>
      <c r="P150" s="269"/>
      <c r="Q150" s="269"/>
      <c r="R150" s="170"/>
      <c r="T150" s="171"/>
      <c r="U150" s="168"/>
      <c r="V150" s="168"/>
      <c r="W150" s="172">
        <f>SUM(W151:W176)</f>
        <v>0</v>
      </c>
      <c r="X150" s="168"/>
      <c r="Y150" s="172">
        <f>SUM(Y151:Y176)</f>
        <v>0</v>
      </c>
      <c r="Z150" s="168"/>
      <c r="AA150" s="173">
        <f>SUM(AA151:AA176)</f>
        <v>0</v>
      </c>
      <c r="AR150" s="174" t="s">
        <v>84</v>
      </c>
      <c r="AT150" s="175" t="s">
        <v>76</v>
      </c>
      <c r="AU150" s="175" t="s">
        <v>84</v>
      </c>
      <c r="AY150" s="174" t="s">
        <v>156</v>
      </c>
      <c r="BK150" s="176">
        <f>SUM(BK151:BK176)</f>
        <v>0</v>
      </c>
    </row>
    <row r="151" spans="2:65" s="1" customFormat="1" ht="31.5" customHeight="1">
      <c r="B151" s="38"/>
      <c r="C151" s="178" t="s">
        <v>192</v>
      </c>
      <c r="D151" s="178" t="s">
        <v>157</v>
      </c>
      <c r="E151" s="179" t="s">
        <v>193</v>
      </c>
      <c r="F151" s="282" t="s">
        <v>194</v>
      </c>
      <c r="G151" s="282"/>
      <c r="H151" s="282"/>
      <c r="I151" s="282"/>
      <c r="J151" s="180" t="s">
        <v>195</v>
      </c>
      <c r="K151" s="181">
        <v>97.915999999999997</v>
      </c>
      <c r="L151" s="274">
        <v>0</v>
      </c>
      <c r="M151" s="283"/>
      <c r="N151" s="275">
        <f>ROUND(L151*K151,2)</f>
        <v>0</v>
      </c>
      <c r="O151" s="275"/>
      <c r="P151" s="275"/>
      <c r="Q151" s="275"/>
      <c r="R151" s="40"/>
      <c r="T151" s="182" t="s">
        <v>22</v>
      </c>
      <c r="U151" s="47" t="s">
        <v>42</v>
      </c>
      <c r="V151" s="39"/>
      <c r="W151" s="183">
        <f>V151*K151</f>
        <v>0</v>
      </c>
      <c r="X151" s="183">
        <v>0</v>
      </c>
      <c r="Y151" s="183">
        <f>X151*K151</f>
        <v>0</v>
      </c>
      <c r="Z151" s="183">
        <v>0</v>
      </c>
      <c r="AA151" s="184">
        <f>Z151*K151</f>
        <v>0</v>
      </c>
      <c r="AR151" s="21" t="s">
        <v>161</v>
      </c>
      <c r="AT151" s="21" t="s">
        <v>157</v>
      </c>
      <c r="AU151" s="21" t="s">
        <v>89</v>
      </c>
      <c r="AY151" s="21" t="s">
        <v>156</v>
      </c>
      <c r="BE151" s="121">
        <f>IF(U151="základní",N151,0)</f>
        <v>0</v>
      </c>
      <c r="BF151" s="121">
        <f>IF(U151="snížená",N151,0)</f>
        <v>0</v>
      </c>
      <c r="BG151" s="121">
        <f>IF(U151="zákl. přenesená",N151,0)</f>
        <v>0</v>
      </c>
      <c r="BH151" s="121">
        <f>IF(U151="sníž. přenesená",N151,0)</f>
        <v>0</v>
      </c>
      <c r="BI151" s="121">
        <f>IF(U151="nulová",N151,0)</f>
        <v>0</v>
      </c>
      <c r="BJ151" s="21" t="s">
        <v>84</v>
      </c>
      <c r="BK151" s="121">
        <f>ROUND(L151*K151,2)</f>
        <v>0</v>
      </c>
      <c r="BL151" s="21" t="s">
        <v>161</v>
      </c>
      <c r="BM151" s="21" t="s">
        <v>196</v>
      </c>
    </row>
    <row r="152" spans="2:65" s="11" customFormat="1" ht="22.5" customHeight="1">
      <c r="B152" s="185"/>
      <c r="C152" s="186"/>
      <c r="D152" s="186"/>
      <c r="E152" s="187" t="s">
        <v>22</v>
      </c>
      <c r="F152" s="276" t="s">
        <v>197</v>
      </c>
      <c r="G152" s="277"/>
      <c r="H152" s="277"/>
      <c r="I152" s="277"/>
      <c r="J152" s="186"/>
      <c r="K152" s="188" t="s">
        <v>22</v>
      </c>
      <c r="L152" s="186"/>
      <c r="M152" s="186"/>
      <c r="N152" s="186"/>
      <c r="O152" s="186"/>
      <c r="P152" s="186"/>
      <c r="Q152" s="186"/>
      <c r="R152" s="189"/>
      <c r="T152" s="190"/>
      <c r="U152" s="186"/>
      <c r="V152" s="186"/>
      <c r="W152" s="186"/>
      <c r="X152" s="186"/>
      <c r="Y152" s="186"/>
      <c r="Z152" s="186"/>
      <c r="AA152" s="191"/>
      <c r="AT152" s="192" t="s">
        <v>164</v>
      </c>
      <c r="AU152" s="192" t="s">
        <v>89</v>
      </c>
      <c r="AV152" s="11" t="s">
        <v>84</v>
      </c>
      <c r="AW152" s="11" t="s">
        <v>35</v>
      </c>
      <c r="AX152" s="11" t="s">
        <v>77</v>
      </c>
      <c r="AY152" s="192" t="s">
        <v>156</v>
      </c>
    </row>
    <row r="153" spans="2:65" s="12" customFormat="1" ht="22.5" customHeight="1">
      <c r="B153" s="193"/>
      <c r="C153" s="194"/>
      <c r="D153" s="194"/>
      <c r="E153" s="195" t="s">
        <v>22</v>
      </c>
      <c r="F153" s="278" t="s">
        <v>198</v>
      </c>
      <c r="G153" s="279"/>
      <c r="H153" s="279"/>
      <c r="I153" s="279"/>
      <c r="J153" s="194"/>
      <c r="K153" s="196">
        <v>80.08</v>
      </c>
      <c r="L153" s="194"/>
      <c r="M153" s="194"/>
      <c r="N153" s="194"/>
      <c r="O153" s="194"/>
      <c r="P153" s="194"/>
      <c r="Q153" s="194"/>
      <c r="R153" s="197"/>
      <c r="T153" s="198"/>
      <c r="U153" s="194"/>
      <c r="V153" s="194"/>
      <c r="W153" s="194"/>
      <c r="X153" s="194"/>
      <c r="Y153" s="194"/>
      <c r="Z153" s="194"/>
      <c r="AA153" s="199"/>
      <c r="AT153" s="200" t="s">
        <v>164</v>
      </c>
      <c r="AU153" s="200" t="s">
        <v>89</v>
      </c>
      <c r="AV153" s="12" t="s">
        <v>89</v>
      </c>
      <c r="AW153" s="12" t="s">
        <v>35</v>
      </c>
      <c r="AX153" s="12" t="s">
        <v>77</v>
      </c>
      <c r="AY153" s="200" t="s">
        <v>156</v>
      </c>
    </row>
    <row r="154" spans="2:65" s="11" customFormat="1" ht="22.5" customHeight="1">
      <c r="B154" s="185"/>
      <c r="C154" s="186"/>
      <c r="D154" s="186"/>
      <c r="E154" s="187" t="s">
        <v>22</v>
      </c>
      <c r="F154" s="284" t="s">
        <v>199</v>
      </c>
      <c r="G154" s="285"/>
      <c r="H154" s="285"/>
      <c r="I154" s="285"/>
      <c r="J154" s="186"/>
      <c r="K154" s="188" t="s">
        <v>22</v>
      </c>
      <c r="L154" s="186"/>
      <c r="M154" s="186"/>
      <c r="N154" s="186"/>
      <c r="O154" s="186"/>
      <c r="P154" s="186"/>
      <c r="Q154" s="186"/>
      <c r="R154" s="189"/>
      <c r="T154" s="190"/>
      <c r="U154" s="186"/>
      <c r="V154" s="186"/>
      <c r="W154" s="186"/>
      <c r="X154" s="186"/>
      <c r="Y154" s="186"/>
      <c r="Z154" s="186"/>
      <c r="AA154" s="191"/>
      <c r="AT154" s="192" t="s">
        <v>164</v>
      </c>
      <c r="AU154" s="192" t="s">
        <v>89</v>
      </c>
      <c r="AV154" s="11" t="s">
        <v>84</v>
      </c>
      <c r="AW154" s="11" t="s">
        <v>35</v>
      </c>
      <c r="AX154" s="11" t="s">
        <v>77</v>
      </c>
      <c r="AY154" s="192" t="s">
        <v>156</v>
      </c>
    </row>
    <row r="155" spans="2:65" s="12" customFormat="1" ht="22.5" customHeight="1">
      <c r="B155" s="193"/>
      <c r="C155" s="194"/>
      <c r="D155" s="194"/>
      <c r="E155" s="195" t="s">
        <v>22</v>
      </c>
      <c r="F155" s="278" t="s">
        <v>200</v>
      </c>
      <c r="G155" s="279"/>
      <c r="H155" s="279"/>
      <c r="I155" s="279"/>
      <c r="J155" s="194"/>
      <c r="K155" s="196">
        <v>17.835999999999999</v>
      </c>
      <c r="L155" s="194"/>
      <c r="M155" s="194"/>
      <c r="N155" s="194"/>
      <c r="O155" s="194"/>
      <c r="P155" s="194"/>
      <c r="Q155" s="194"/>
      <c r="R155" s="197"/>
      <c r="T155" s="198"/>
      <c r="U155" s="194"/>
      <c r="V155" s="194"/>
      <c r="W155" s="194"/>
      <c r="X155" s="194"/>
      <c r="Y155" s="194"/>
      <c r="Z155" s="194"/>
      <c r="AA155" s="199"/>
      <c r="AT155" s="200" t="s">
        <v>164</v>
      </c>
      <c r="AU155" s="200" t="s">
        <v>89</v>
      </c>
      <c r="AV155" s="12" t="s">
        <v>89</v>
      </c>
      <c r="AW155" s="12" t="s">
        <v>35</v>
      </c>
      <c r="AX155" s="12" t="s">
        <v>77</v>
      </c>
      <c r="AY155" s="200" t="s">
        <v>156</v>
      </c>
    </row>
    <row r="156" spans="2:65" s="13" customFormat="1" ht="22.5" customHeight="1">
      <c r="B156" s="201"/>
      <c r="C156" s="202"/>
      <c r="D156" s="202"/>
      <c r="E156" s="203" t="s">
        <v>22</v>
      </c>
      <c r="F156" s="280" t="s">
        <v>166</v>
      </c>
      <c r="G156" s="281"/>
      <c r="H156" s="281"/>
      <c r="I156" s="281"/>
      <c r="J156" s="202"/>
      <c r="K156" s="204">
        <v>97.915999999999997</v>
      </c>
      <c r="L156" s="202"/>
      <c r="M156" s="202"/>
      <c r="N156" s="202"/>
      <c r="O156" s="202"/>
      <c r="P156" s="202"/>
      <c r="Q156" s="202"/>
      <c r="R156" s="205"/>
      <c r="T156" s="206"/>
      <c r="U156" s="202"/>
      <c r="V156" s="202"/>
      <c r="W156" s="202"/>
      <c r="X156" s="202"/>
      <c r="Y156" s="202"/>
      <c r="Z156" s="202"/>
      <c r="AA156" s="207"/>
      <c r="AT156" s="208" t="s">
        <v>164</v>
      </c>
      <c r="AU156" s="208" t="s">
        <v>89</v>
      </c>
      <c r="AV156" s="13" t="s">
        <v>161</v>
      </c>
      <c r="AW156" s="13" t="s">
        <v>35</v>
      </c>
      <c r="AX156" s="13" t="s">
        <v>84</v>
      </c>
      <c r="AY156" s="208" t="s">
        <v>156</v>
      </c>
    </row>
    <row r="157" spans="2:65" s="1" customFormat="1" ht="31.5" customHeight="1">
      <c r="B157" s="38"/>
      <c r="C157" s="178" t="s">
        <v>201</v>
      </c>
      <c r="D157" s="178" t="s">
        <v>157</v>
      </c>
      <c r="E157" s="179" t="s">
        <v>202</v>
      </c>
      <c r="F157" s="282" t="s">
        <v>203</v>
      </c>
      <c r="G157" s="282"/>
      <c r="H157" s="282"/>
      <c r="I157" s="282"/>
      <c r="J157" s="180" t="s">
        <v>195</v>
      </c>
      <c r="K157" s="181">
        <v>293.74799999999999</v>
      </c>
      <c r="L157" s="274">
        <v>0</v>
      </c>
      <c r="M157" s="283"/>
      <c r="N157" s="275">
        <f>ROUND(L157*K157,2)</f>
        <v>0</v>
      </c>
      <c r="O157" s="275"/>
      <c r="P157" s="275"/>
      <c r="Q157" s="275"/>
      <c r="R157" s="40"/>
      <c r="T157" s="182" t="s">
        <v>22</v>
      </c>
      <c r="U157" s="47" t="s">
        <v>42</v>
      </c>
      <c r="V157" s="39"/>
      <c r="W157" s="183">
        <f>V157*K157</f>
        <v>0</v>
      </c>
      <c r="X157" s="183">
        <v>0</v>
      </c>
      <c r="Y157" s="183">
        <f>X157*K157</f>
        <v>0</v>
      </c>
      <c r="Z157" s="183">
        <v>0</v>
      </c>
      <c r="AA157" s="184">
        <f>Z157*K157</f>
        <v>0</v>
      </c>
      <c r="AR157" s="21" t="s">
        <v>161</v>
      </c>
      <c r="AT157" s="21" t="s">
        <v>157</v>
      </c>
      <c r="AU157" s="21" t="s">
        <v>89</v>
      </c>
      <c r="AY157" s="21" t="s">
        <v>156</v>
      </c>
      <c r="BE157" s="121">
        <f>IF(U157="základní",N157,0)</f>
        <v>0</v>
      </c>
      <c r="BF157" s="121">
        <f>IF(U157="snížená",N157,0)</f>
        <v>0</v>
      </c>
      <c r="BG157" s="121">
        <f>IF(U157="zákl. přenesená",N157,0)</f>
        <v>0</v>
      </c>
      <c r="BH157" s="121">
        <f>IF(U157="sníž. přenesená",N157,0)</f>
        <v>0</v>
      </c>
      <c r="BI157" s="121">
        <f>IF(U157="nulová",N157,0)</f>
        <v>0</v>
      </c>
      <c r="BJ157" s="21" t="s">
        <v>84</v>
      </c>
      <c r="BK157" s="121">
        <f>ROUND(L157*K157,2)</f>
        <v>0</v>
      </c>
      <c r="BL157" s="21" t="s">
        <v>161</v>
      </c>
      <c r="BM157" s="21" t="s">
        <v>204</v>
      </c>
    </row>
    <row r="158" spans="2:65" s="11" customFormat="1" ht="22.5" customHeight="1">
      <c r="B158" s="185"/>
      <c r="C158" s="186"/>
      <c r="D158" s="186"/>
      <c r="E158" s="187" t="s">
        <v>22</v>
      </c>
      <c r="F158" s="276" t="s">
        <v>197</v>
      </c>
      <c r="G158" s="277"/>
      <c r="H158" s="277"/>
      <c r="I158" s="277"/>
      <c r="J158" s="186"/>
      <c r="K158" s="188" t="s">
        <v>22</v>
      </c>
      <c r="L158" s="186"/>
      <c r="M158" s="186"/>
      <c r="N158" s="186"/>
      <c r="O158" s="186"/>
      <c r="P158" s="186"/>
      <c r="Q158" s="186"/>
      <c r="R158" s="189"/>
      <c r="T158" s="190"/>
      <c r="U158" s="186"/>
      <c r="V158" s="186"/>
      <c r="W158" s="186"/>
      <c r="X158" s="186"/>
      <c r="Y158" s="186"/>
      <c r="Z158" s="186"/>
      <c r="AA158" s="191"/>
      <c r="AT158" s="192" t="s">
        <v>164</v>
      </c>
      <c r="AU158" s="192" t="s">
        <v>89</v>
      </c>
      <c r="AV158" s="11" t="s">
        <v>84</v>
      </c>
      <c r="AW158" s="11" t="s">
        <v>35</v>
      </c>
      <c r="AX158" s="11" t="s">
        <v>77</v>
      </c>
      <c r="AY158" s="192" t="s">
        <v>156</v>
      </c>
    </row>
    <row r="159" spans="2:65" s="12" customFormat="1" ht="22.5" customHeight="1">
      <c r="B159" s="193"/>
      <c r="C159" s="194"/>
      <c r="D159" s="194"/>
      <c r="E159" s="195" t="s">
        <v>22</v>
      </c>
      <c r="F159" s="278" t="s">
        <v>205</v>
      </c>
      <c r="G159" s="279"/>
      <c r="H159" s="279"/>
      <c r="I159" s="279"/>
      <c r="J159" s="194"/>
      <c r="K159" s="196">
        <v>240.24</v>
      </c>
      <c r="L159" s="194"/>
      <c r="M159" s="194"/>
      <c r="N159" s="194"/>
      <c r="O159" s="194"/>
      <c r="P159" s="194"/>
      <c r="Q159" s="194"/>
      <c r="R159" s="197"/>
      <c r="T159" s="198"/>
      <c r="U159" s="194"/>
      <c r="V159" s="194"/>
      <c r="W159" s="194"/>
      <c r="X159" s="194"/>
      <c r="Y159" s="194"/>
      <c r="Z159" s="194"/>
      <c r="AA159" s="199"/>
      <c r="AT159" s="200" t="s">
        <v>164</v>
      </c>
      <c r="AU159" s="200" t="s">
        <v>89</v>
      </c>
      <c r="AV159" s="12" t="s">
        <v>89</v>
      </c>
      <c r="AW159" s="12" t="s">
        <v>35</v>
      </c>
      <c r="AX159" s="12" t="s">
        <v>77</v>
      </c>
      <c r="AY159" s="200" t="s">
        <v>156</v>
      </c>
    </row>
    <row r="160" spans="2:65" s="11" customFormat="1" ht="22.5" customHeight="1">
      <c r="B160" s="185"/>
      <c r="C160" s="186"/>
      <c r="D160" s="186"/>
      <c r="E160" s="187" t="s">
        <v>22</v>
      </c>
      <c r="F160" s="284" t="s">
        <v>199</v>
      </c>
      <c r="G160" s="285"/>
      <c r="H160" s="285"/>
      <c r="I160" s="285"/>
      <c r="J160" s="186"/>
      <c r="K160" s="188" t="s">
        <v>22</v>
      </c>
      <c r="L160" s="186"/>
      <c r="M160" s="186"/>
      <c r="N160" s="186"/>
      <c r="O160" s="186"/>
      <c r="P160" s="186"/>
      <c r="Q160" s="186"/>
      <c r="R160" s="189"/>
      <c r="T160" s="190"/>
      <c r="U160" s="186"/>
      <c r="V160" s="186"/>
      <c r="W160" s="186"/>
      <c r="X160" s="186"/>
      <c r="Y160" s="186"/>
      <c r="Z160" s="186"/>
      <c r="AA160" s="191"/>
      <c r="AT160" s="192" t="s">
        <v>164</v>
      </c>
      <c r="AU160" s="192" t="s">
        <v>89</v>
      </c>
      <c r="AV160" s="11" t="s">
        <v>84</v>
      </c>
      <c r="AW160" s="11" t="s">
        <v>35</v>
      </c>
      <c r="AX160" s="11" t="s">
        <v>77</v>
      </c>
      <c r="AY160" s="192" t="s">
        <v>156</v>
      </c>
    </row>
    <row r="161" spans="2:65" s="12" customFormat="1" ht="22.5" customHeight="1">
      <c r="B161" s="193"/>
      <c r="C161" s="194"/>
      <c r="D161" s="194"/>
      <c r="E161" s="195" t="s">
        <v>22</v>
      </c>
      <c r="F161" s="278" t="s">
        <v>206</v>
      </c>
      <c r="G161" s="279"/>
      <c r="H161" s="279"/>
      <c r="I161" s="279"/>
      <c r="J161" s="194"/>
      <c r="K161" s="196">
        <v>53.508000000000003</v>
      </c>
      <c r="L161" s="194"/>
      <c r="M161" s="194"/>
      <c r="N161" s="194"/>
      <c r="O161" s="194"/>
      <c r="P161" s="194"/>
      <c r="Q161" s="194"/>
      <c r="R161" s="197"/>
      <c r="T161" s="198"/>
      <c r="U161" s="194"/>
      <c r="V161" s="194"/>
      <c r="W161" s="194"/>
      <c r="X161" s="194"/>
      <c r="Y161" s="194"/>
      <c r="Z161" s="194"/>
      <c r="AA161" s="199"/>
      <c r="AT161" s="200" t="s">
        <v>164</v>
      </c>
      <c r="AU161" s="200" t="s">
        <v>89</v>
      </c>
      <c r="AV161" s="12" t="s">
        <v>89</v>
      </c>
      <c r="AW161" s="12" t="s">
        <v>35</v>
      </c>
      <c r="AX161" s="12" t="s">
        <v>77</v>
      </c>
      <c r="AY161" s="200" t="s">
        <v>156</v>
      </c>
    </row>
    <row r="162" spans="2:65" s="13" customFormat="1" ht="22.5" customHeight="1">
      <c r="B162" s="201"/>
      <c r="C162" s="202"/>
      <c r="D162" s="202"/>
      <c r="E162" s="203" t="s">
        <v>22</v>
      </c>
      <c r="F162" s="280" t="s">
        <v>166</v>
      </c>
      <c r="G162" s="281"/>
      <c r="H162" s="281"/>
      <c r="I162" s="281"/>
      <c r="J162" s="202"/>
      <c r="K162" s="204">
        <v>293.74799999999999</v>
      </c>
      <c r="L162" s="202"/>
      <c r="M162" s="202"/>
      <c r="N162" s="202"/>
      <c r="O162" s="202"/>
      <c r="P162" s="202"/>
      <c r="Q162" s="202"/>
      <c r="R162" s="205"/>
      <c r="T162" s="206"/>
      <c r="U162" s="202"/>
      <c r="V162" s="202"/>
      <c r="W162" s="202"/>
      <c r="X162" s="202"/>
      <c r="Y162" s="202"/>
      <c r="Z162" s="202"/>
      <c r="AA162" s="207"/>
      <c r="AT162" s="208" t="s">
        <v>164</v>
      </c>
      <c r="AU162" s="208" t="s">
        <v>89</v>
      </c>
      <c r="AV162" s="13" t="s">
        <v>161</v>
      </c>
      <c r="AW162" s="13" t="s">
        <v>35</v>
      </c>
      <c r="AX162" s="13" t="s">
        <v>84</v>
      </c>
      <c r="AY162" s="208" t="s">
        <v>156</v>
      </c>
    </row>
    <row r="163" spans="2:65" s="1" customFormat="1" ht="31.5" customHeight="1">
      <c r="B163" s="38"/>
      <c r="C163" s="178" t="s">
        <v>207</v>
      </c>
      <c r="D163" s="178" t="s">
        <v>157</v>
      </c>
      <c r="E163" s="179" t="s">
        <v>208</v>
      </c>
      <c r="F163" s="282" t="s">
        <v>209</v>
      </c>
      <c r="G163" s="282"/>
      <c r="H163" s="282"/>
      <c r="I163" s="282"/>
      <c r="J163" s="180" t="s">
        <v>195</v>
      </c>
      <c r="K163" s="181">
        <v>97.915999999999997</v>
      </c>
      <c r="L163" s="274">
        <v>0</v>
      </c>
      <c r="M163" s="283"/>
      <c r="N163" s="275">
        <f>ROUND(L163*K163,2)</f>
        <v>0</v>
      </c>
      <c r="O163" s="275"/>
      <c r="P163" s="275"/>
      <c r="Q163" s="275"/>
      <c r="R163" s="40"/>
      <c r="T163" s="182" t="s">
        <v>22</v>
      </c>
      <c r="U163" s="47" t="s">
        <v>42</v>
      </c>
      <c r="V163" s="39"/>
      <c r="W163" s="183">
        <f>V163*K163</f>
        <v>0</v>
      </c>
      <c r="X163" s="183">
        <v>0</v>
      </c>
      <c r="Y163" s="183">
        <f>X163*K163</f>
        <v>0</v>
      </c>
      <c r="Z163" s="183">
        <v>0</v>
      </c>
      <c r="AA163" s="184">
        <f>Z163*K163</f>
        <v>0</v>
      </c>
      <c r="AR163" s="21" t="s">
        <v>161</v>
      </c>
      <c r="AT163" s="21" t="s">
        <v>157</v>
      </c>
      <c r="AU163" s="21" t="s">
        <v>89</v>
      </c>
      <c r="AY163" s="21" t="s">
        <v>156</v>
      </c>
      <c r="BE163" s="121">
        <f>IF(U163="základní",N163,0)</f>
        <v>0</v>
      </c>
      <c r="BF163" s="121">
        <f>IF(U163="snížená",N163,0)</f>
        <v>0</v>
      </c>
      <c r="BG163" s="121">
        <f>IF(U163="zákl. přenesená",N163,0)</f>
        <v>0</v>
      </c>
      <c r="BH163" s="121">
        <f>IF(U163="sníž. přenesená",N163,0)</f>
        <v>0</v>
      </c>
      <c r="BI163" s="121">
        <f>IF(U163="nulová",N163,0)</f>
        <v>0</v>
      </c>
      <c r="BJ163" s="21" t="s">
        <v>84</v>
      </c>
      <c r="BK163" s="121">
        <f>ROUND(L163*K163,2)</f>
        <v>0</v>
      </c>
      <c r="BL163" s="21" t="s">
        <v>161</v>
      </c>
      <c r="BM163" s="21" t="s">
        <v>210</v>
      </c>
    </row>
    <row r="164" spans="2:65" s="11" customFormat="1" ht="22.5" customHeight="1">
      <c r="B164" s="185"/>
      <c r="C164" s="186"/>
      <c r="D164" s="186"/>
      <c r="E164" s="187" t="s">
        <v>22</v>
      </c>
      <c r="F164" s="276" t="s">
        <v>197</v>
      </c>
      <c r="G164" s="277"/>
      <c r="H164" s="277"/>
      <c r="I164" s="277"/>
      <c r="J164" s="186"/>
      <c r="K164" s="188" t="s">
        <v>22</v>
      </c>
      <c r="L164" s="186"/>
      <c r="M164" s="186"/>
      <c r="N164" s="186"/>
      <c r="O164" s="186"/>
      <c r="P164" s="186"/>
      <c r="Q164" s="186"/>
      <c r="R164" s="189"/>
      <c r="T164" s="190"/>
      <c r="U164" s="186"/>
      <c r="V164" s="186"/>
      <c r="W164" s="186"/>
      <c r="X164" s="186"/>
      <c r="Y164" s="186"/>
      <c r="Z164" s="186"/>
      <c r="AA164" s="191"/>
      <c r="AT164" s="192" t="s">
        <v>164</v>
      </c>
      <c r="AU164" s="192" t="s">
        <v>89</v>
      </c>
      <c r="AV164" s="11" t="s">
        <v>84</v>
      </c>
      <c r="AW164" s="11" t="s">
        <v>35</v>
      </c>
      <c r="AX164" s="11" t="s">
        <v>77</v>
      </c>
      <c r="AY164" s="192" t="s">
        <v>156</v>
      </c>
    </row>
    <row r="165" spans="2:65" s="12" customFormat="1" ht="22.5" customHeight="1">
      <c r="B165" s="193"/>
      <c r="C165" s="194"/>
      <c r="D165" s="194"/>
      <c r="E165" s="195" t="s">
        <v>22</v>
      </c>
      <c r="F165" s="278" t="s">
        <v>198</v>
      </c>
      <c r="G165" s="279"/>
      <c r="H165" s="279"/>
      <c r="I165" s="279"/>
      <c r="J165" s="194"/>
      <c r="K165" s="196">
        <v>80.08</v>
      </c>
      <c r="L165" s="194"/>
      <c r="M165" s="194"/>
      <c r="N165" s="194"/>
      <c r="O165" s="194"/>
      <c r="P165" s="194"/>
      <c r="Q165" s="194"/>
      <c r="R165" s="197"/>
      <c r="T165" s="198"/>
      <c r="U165" s="194"/>
      <c r="V165" s="194"/>
      <c r="W165" s="194"/>
      <c r="X165" s="194"/>
      <c r="Y165" s="194"/>
      <c r="Z165" s="194"/>
      <c r="AA165" s="199"/>
      <c r="AT165" s="200" t="s">
        <v>164</v>
      </c>
      <c r="AU165" s="200" t="s">
        <v>89</v>
      </c>
      <c r="AV165" s="12" t="s">
        <v>89</v>
      </c>
      <c r="AW165" s="12" t="s">
        <v>35</v>
      </c>
      <c r="AX165" s="12" t="s">
        <v>77</v>
      </c>
      <c r="AY165" s="200" t="s">
        <v>156</v>
      </c>
    </row>
    <row r="166" spans="2:65" s="11" customFormat="1" ht="22.5" customHeight="1">
      <c r="B166" s="185"/>
      <c r="C166" s="186"/>
      <c r="D166" s="186"/>
      <c r="E166" s="187" t="s">
        <v>22</v>
      </c>
      <c r="F166" s="284" t="s">
        <v>199</v>
      </c>
      <c r="G166" s="285"/>
      <c r="H166" s="285"/>
      <c r="I166" s="285"/>
      <c r="J166" s="186"/>
      <c r="K166" s="188" t="s">
        <v>22</v>
      </c>
      <c r="L166" s="186"/>
      <c r="M166" s="186"/>
      <c r="N166" s="186"/>
      <c r="O166" s="186"/>
      <c r="P166" s="186"/>
      <c r="Q166" s="186"/>
      <c r="R166" s="189"/>
      <c r="T166" s="190"/>
      <c r="U166" s="186"/>
      <c r="V166" s="186"/>
      <c r="W166" s="186"/>
      <c r="X166" s="186"/>
      <c r="Y166" s="186"/>
      <c r="Z166" s="186"/>
      <c r="AA166" s="191"/>
      <c r="AT166" s="192" t="s">
        <v>164</v>
      </c>
      <c r="AU166" s="192" t="s">
        <v>89</v>
      </c>
      <c r="AV166" s="11" t="s">
        <v>84</v>
      </c>
      <c r="AW166" s="11" t="s">
        <v>35</v>
      </c>
      <c r="AX166" s="11" t="s">
        <v>77</v>
      </c>
      <c r="AY166" s="192" t="s">
        <v>156</v>
      </c>
    </row>
    <row r="167" spans="2:65" s="12" customFormat="1" ht="22.5" customHeight="1">
      <c r="B167" s="193"/>
      <c r="C167" s="194"/>
      <c r="D167" s="194"/>
      <c r="E167" s="195" t="s">
        <v>22</v>
      </c>
      <c r="F167" s="278" t="s">
        <v>200</v>
      </c>
      <c r="G167" s="279"/>
      <c r="H167" s="279"/>
      <c r="I167" s="279"/>
      <c r="J167" s="194"/>
      <c r="K167" s="196">
        <v>17.835999999999999</v>
      </c>
      <c r="L167" s="194"/>
      <c r="M167" s="194"/>
      <c r="N167" s="194"/>
      <c r="O167" s="194"/>
      <c r="P167" s="194"/>
      <c r="Q167" s="194"/>
      <c r="R167" s="197"/>
      <c r="T167" s="198"/>
      <c r="U167" s="194"/>
      <c r="V167" s="194"/>
      <c r="W167" s="194"/>
      <c r="X167" s="194"/>
      <c r="Y167" s="194"/>
      <c r="Z167" s="194"/>
      <c r="AA167" s="199"/>
      <c r="AT167" s="200" t="s">
        <v>164</v>
      </c>
      <c r="AU167" s="200" t="s">
        <v>89</v>
      </c>
      <c r="AV167" s="12" t="s">
        <v>89</v>
      </c>
      <c r="AW167" s="12" t="s">
        <v>35</v>
      </c>
      <c r="AX167" s="12" t="s">
        <v>77</v>
      </c>
      <c r="AY167" s="200" t="s">
        <v>156</v>
      </c>
    </row>
    <row r="168" spans="2:65" s="13" customFormat="1" ht="22.5" customHeight="1">
      <c r="B168" s="201"/>
      <c r="C168" s="202"/>
      <c r="D168" s="202"/>
      <c r="E168" s="203" t="s">
        <v>22</v>
      </c>
      <c r="F168" s="280" t="s">
        <v>166</v>
      </c>
      <c r="G168" s="281"/>
      <c r="H168" s="281"/>
      <c r="I168" s="281"/>
      <c r="J168" s="202"/>
      <c r="K168" s="204">
        <v>97.915999999999997</v>
      </c>
      <c r="L168" s="202"/>
      <c r="M168" s="202"/>
      <c r="N168" s="202"/>
      <c r="O168" s="202"/>
      <c r="P168" s="202"/>
      <c r="Q168" s="202"/>
      <c r="R168" s="205"/>
      <c r="T168" s="206"/>
      <c r="U168" s="202"/>
      <c r="V168" s="202"/>
      <c r="W168" s="202"/>
      <c r="X168" s="202"/>
      <c r="Y168" s="202"/>
      <c r="Z168" s="202"/>
      <c r="AA168" s="207"/>
      <c r="AT168" s="208" t="s">
        <v>164</v>
      </c>
      <c r="AU168" s="208" t="s">
        <v>89</v>
      </c>
      <c r="AV168" s="13" t="s">
        <v>161</v>
      </c>
      <c r="AW168" s="13" t="s">
        <v>35</v>
      </c>
      <c r="AX168" s="13" t="s">
        <v>84</v>
      </c>
      <c r="AY168" s="208" t="s">
        <v>156</v>
      </c>
    </row>
    <row r="169" spans="2:65" s="1" customFormat="1" ht="31.5" customHeight="1">
      <c r="B169" s="38"/>
      <c r="C169" s="178" t="s">
        <v>211</v>
      </c>
      <c r="D169" s="178" t="s">
        <v>157</v>
      </c>
      <c r="E169" s="179" t="s">
        <v>212</v>
      </c>
      <c r="F169" s="282" t="s">
        <v>213</v>
      </c>
      <c r="G169" s="282"/>
      <c r="H169" s="282"/>
      <c r="I169" s="282"/>
      <c r="J169" s="180" t="s">
        <v>195</v>
      </c>
      <c r="K169" s="181">
        <v>17.835999999999999</v>
      </c>
      <c r="L169" s="274">
        <v>0</v>
      </c>
      <c r="M169" s="283"/>
      <c r="N169" s="275">
        <f>ROUND(L169*K169,2)</f>
        <v>0</v>
      </c>
      <c r="O169" s="275"/>
      <c r="P169" s="275"/>
      <c r="Q169" s="275"/>
      <c r="R169" s="40"/>
      <c r="T169" s="182" t="s">
        <v>22</v>
      </c>
      <c r="U169" s="47" t="s">
        <v>42</v>
      </c>
      <c r="V169" s="39"/>
      <c r="W169" s="183">
        <f>V169*K169</f>
        <v>0</v>
      </c>
      <c r="X169" s="183">
        <v>0</v>
      </c>
      <c r="Y169" s="183">
        <f>X169*K169</f>
        <v>0</v>
      </c>
      <c r="Z169" s="183">
        <v>0</v>
      </c>
      <c r="AA169" s="184">
        <f>Z169*K169</f>
        <v>0</v>
      </c>
      <c r="AR169" s="21" t="s">
        <v>161</v>
      </c>
      <c r="AT169" s="21" t="s">
        <v>157</v>
      </c>
      <c r="AU169" s="21" t="s">
        <v>89</v>
      </c>
      <c r="AY169" s="21" t="s">
        <v>156</v>
      </c>
      <c r="BE169" s="121">
        <f>IF(U169="základní",N169,0)</f>
        <v>0</v>
      </c>
      <c r="BF169" s="121">
        <f>IF(U169="snížená",N169,0)</f>
        <v>0</v>
      </c>
      <c r="BG169" s="121">
        <f>IF(U169="zákl. přenesená",N169,0)</f>
        <v>0</v>
      </c>
      <c r="BH169" s="121">
        <f>IF(U169="sníž. přenesená",N169,0)</f>
        <v>0</v>
      </c>
      <c r="BI169" s="121">
        <f>IF(U169="nulová",N169,0)</f>
        <v>0</v>
      </c>
      <c r="BJ169" s="21" t="s">
        <v>84</v>
      </c>
      <c r="BK169" s="121">
        <f>ROUND(L169*K169,2)</f>
        <v>0</v>
      </c>
      <c r="BL169" s="21" t="s">
        <v>161</v>
      </c>
      <c r="BM169" s="21" t="s">
        <v>214</v>
      </c>
    </row>
    <row r="170" spans="2:65" s="11" customFormat="1" ht="22.5" customHeight="1">
      <c r="B170" s="185"/>
      <c r="C170" s="186"/>
      <c r="D170" s="186"/>
      <c r="E170" s="187" t="s">
        <v>22</v>
      </c>
      <c r="F170" s="276" t="s">
        <v>199</v>
      </c>
      <c r="G170" s="277"/>
      <c r="H170" s="277"/>
      <c r="I170" s="277"/>
      <c r="J170" s="186"/>
      <c r="K170" s="188" t="s">
        <v>22</v>
      </c>
      <c r="L170" s="186"/>
      <c r="M170" s="186"/>
      <c r="N170" s="186"/>
      <c r="O170" s="186"/>
      <c r="P170" s="186"/>
      <c r="Q170" s="186"/>
      <c r="R170" s="189"/>
      <c r="T170" s="190"/>
      <c r="U170" s="186"/>
      <c r="V170" s="186"/>
      <c r="W170" s="186"/>
      <c r="X170" s="186"/>
      <c r="Y170" s="186"/>
      <c r="Z170" s="186"/>
      <c r="AA170" s="191"/>
      <c r="AT170" s="192" t="s">
        <v>164</v>
      </c>
      <c r="AU170" s="192" t="s">
        <v>89</v>
      </c>
      <c r="AV170" s="11" t="s">
        <v>84</v>
      </c>
      <c r="AW170" s="11" t="s">
        <v>35</v>
      </c>
      <c r="AX170" s="11" t="s">
        <v>77</v>
      </c>
      <c r="AY170" s="192" t="s">
        <v>156</v>
      </c>
    </row>
    <row r="171" spans="2:65" s="12" customFormat="1" ht="22.5" customHeight="1">
      <c r="B171" s="193"/>
      <c r="C171" s="194"/>
      <c r="D171" s="194"/>
      <c r="E171" s="195" t="s">
        <v>22</v>
      </c>
      <c r="F171" s="278" t="s">
        <v>200</v>
      </c>
      <c r="G171" s="279"/>
      <c r="H171" s="279"/>
      <c r="I171" s="279"/>
      <c r="J171" s="194"/>
      <c r="K171" s="196">
        <v>17.835999999999999</v>
      </c>
      <c r="L171" s="194"/>
      <c r="M171" s="194"/>
      <c r="N171" s="194"/>
      <c r="O171" s="194"/>
      <c r="P171" s="194"/>
      <c r="Q171" s="194"/>
      <c r="R171" s="197"/>
      <c r="T171" s="198"/>
      <c r="U171" s="194"/>
      <c r="V171" s="194"/>
      <c r="W171" s="194"/>
      <c r="X171" s="194"/>
      <c r="Y171" s="194"/>
      <c r="Z171" s="194"/>
      <c r="AA171" s="199"/>
      <c r="AT171" s="200" t="s">
        <v>164</v>
      </c>
      <c r="AU171" s="200" t="s">
        <v>89</v>
      </c>
      <c r="AV171" s="12" t="s">
        <v>89</v>
      </c>
      <c r="AW171" s="12" t="s">
        <v>35</v>
      </c>
      <c r="AX171" s="12" t="s">
        <v>77</v>
      </c>
      <c r="AY171" s="200" t="s">
        <v>156</v>
      </c>
    </row>
    <row r="172" spans="2:65" s="13" customFormat="1" ht="22.5" customHeight="1">
      <c r="B172" s="201"/>
      <c r="C172" s="202"/>
      <c r="D172" s="202"/>
      <c r="E172" s="203" t="s">
        <v>22</v>
      </c>
      <c r="F172" s="280" t="s">
        <v>166</v>
      </c>
      <c r="G172" s="281"/>
      <c r="H172" s="281"/>
      <c r="I172" s="281"/>
      <c r="J172" s="202"/>
      <c r="K172" s="204">
        <v>17.835999999999999</v>
      </c>
      <c r="L172" s="202"/>
      <c r="M172" s="202"/>
      <c r="N172" s="202"/>
      <c r="O172" s="202"/>
      <c r="P172" s="202"/>
      <c r="Q172" s="202"/>
      <c r="R172" s="205"/>
      <c r="T172" s="206"/>
      <c r="U172" s="202"/>
      <c r="V172" s="202"/>
      <c r="W172" s="202"/>
      <c r="X172" s="202"/>
      <c r="Y172" s="202"/>
      <c r="Z172" s="202"/>
      <c r="AA172" s="207"/>
      <c r="AT172" s="208" t="s">
        <v>164</v>
      </c>
      <c r="AU172" s="208" t="s">
        <v>89</v>
      </c>
      <c r="AV172" s="13" t="s">
        <v>161</v>
      </c>
      <c r="AW172" s="13" t="s">
        <v>35</v>
      </c>
      <c r="AX172" s="13" t="s">
        <v>84</v>
      </c>
      <c r="AY172" s="208" t="s">
        <v>156</v>
      </c>
    </row>
    <row r="173" spans="2:65" s="1" customFormat="1" ht="31.5" customHeight="1">
      <c r="B173" s="38"/>
      <c r="C173" s="178" t="s">
        <v>215</v>
      </c>
      <c r="D173" s="178" t="s">
        <v>157</v>
      </c>
      <c r="E173" s="179" t="s">
        <v>216</v>
      </c>
      <c r="F173" s="282" t="s">
        <v>217</v>
      </c>
      <c r="G173" s="282"/>
      <c r="H173" s="282"/>
      <c r="I173" s="282"/>
      <c r="J173" s="180" t="s">
        <v>195</v>
      </c>
      <c r="K173" s="181">
        <v>80.08</v>
      </c>
      <c r="L173" s="274">
        <v>0</v>
      </c>
      <c r="M173" s="283"/>
      <c r="N173" s="275">
        <f>ROUND(L173*K173,2)</f>
        <v>0</v>
      </c>
      <c r="O173" s="275"/>
      <c r="P173" s="275"/>
      <c r="Q173" s="275"/>
      <c r="R173" s="40"/>
      <c r="T173" s="182" t="s">
        <v>22</v>
      </c>
      <c r="U173" s="47" t="s">
        <v>42</v>
      </c>
      <c r="V173" s="39"/>
      <c r="W173" s="183">
        <f>V173*K173</f>
        <v>0</v>
      </c>
      <c r="X173" s="183">
        <v>0</v>
      </c>
      <c r="Y173" s="183">
        <f>X173*K173</f>
        <v>0</v>
      </c>
      <c r="Z173" s="183">
        <v>0</v>
      </c>
      <c r="AA173" s="184">
        <f>Z173*K173</f>
        <v>0</v>
      </c>
      <c r="AR173" s="21" t="s">
        <v>161</v>
      </c>
      <c r="AT173" s="21" t="s">
        <v>157</v>
      </c>
      <c r="AU173" s="21" t="s">
        <v>89</v>
      </c>
      <c r="AY173" s="21" t="s">
        <v>156</v>
      </c>
      <c r="BE173" s="121">
        <f>IF(U173="základní",N173,0)</f>
        <v>0</v>
      </c>
      <c r="BF173" s="121">
        <f>IF(U173="snížená",N173,0)</f>
        <v>0</v>
      </c>
      <c r="BG173" s="121">
        <f>IF(U173="zákl. přenesená",N173,0)</f>
        <v>0</v>
      </c>
      <c r="BH173" s="121">
        <f>IF(U173="sníž. přenesená",N173,0)</f>
        <v>0</v>
      </c>
      <c r="BI173" s="121">
        <f>IF(U173="nulová",N173,0)</f>
        <v>0</v>
      </c>
      <c r="BJ173" s="21" t="s">
        <v>84</v>
      </c>
      <c r="BK173" s="121">
        <f>ROUND(L173*K173,2)</f>
        <v>0</v>
      </c>
      <c r="BL173" s="21" t="s">
        <v>161</v>
      </c>
      <c r="BM173" s="21" t="s">
        <v>218</v>
      </c>
    </row>
    <row r="174" spans="2:65" s="11" customFormat="1" ht="22.5" customHeight="1">
      <c r="B174" s="185"/>
      <c r="C174" s="186"/>
      <c r="D174" s="186"/>
      <c r="E174" s="187" t="s">
        <v>22</v>
      </c>
      <c r="F174" s="276" t="s">
        <v>197</v>
      </c>
      <c r="G174" s="277"/>
      <c r="H174" s="277"/>
      <c r="I174" s="277"/>
      <c r="J174" s="186"/>
      <c r="K174" s="188" t="s">
        <v>22</v>
      </c>
      <c r="L174" s="186"/>
      <c r="M174" s="186"/>
      <c r="N174" s="186"/>
      <c r="O174" s="186"/>
      <c r="P174" s="186"/>
      <c r="Q174" s="186"/>
      <c r="R174" s="189"/>
      <c r="T174" s="190"/>
      <c r="U174" s="186"/>
      <c r="V174" s="186"/>
      <c r="W174" s="186"/>
      <c r="X174" s="186"/>
      <c r="Y174" s="186"/>
      <c r="Z174" s="186"/>
      <c r="AA174" s="191"/>
      <c r="AT174" s="192" t="s">
        <v>164</v>
      </c>
      <c r="AU174" s="192" t="s">
        <v>89</v>
      </c>
      <c r="AV174" s="11" t="s">
        <v>84</v>
      </c>
      <c r="AW174" s="11" t="s">
        <v>35</v>
      </c>
      <c r="AX174" s="11" t="s">
        <v>77</v>
      </c>
      <c r="AY174" s="192" t="s">
        <v>156</v>
      </c>
    </row>
    <row r="175" spans="2:65" s="12" customFormat="1" ht="22.5" customHeight="1">
      <c r="B175" s="193"/>
      <c r="C175" s="194"/>
      <c r="D175" s="194"/>
      <c r="E175" s="195" t="s">
        <v>22</v>
      </c>
      <c r="F175" s="278" t="s">
        <v>198</v>
      </c>
      <c r="G175" s="279"/>
      <c r="H175" s="279"/>
      <c r="I175" s="279"/>
      <c r="J175" s="194"/>
      <c r="K175" s="196">
        <v>80.08</v>
      </c>
      <c r="L175" s="194"/>
      <c r="M175" s="194"/>
      <c r="N175" s="194"/>
      <c r="O175" s="194"/>
      <c r="P175" s="194"/>
      <c r="Q175" s="194"/>
      <c r="R175" s="197"/>
      <c r="T175" s="198"/>
      <c r="U175" s="194"/>
      <c r="V175" s="194"/>
      <c r="W175" s="194"/>
      <c r="X175" s="194"/>
      <c r="Y175" s="194"/>
      <c r="Z175" s="194"/>
      <c r="AA175" s="199"/>
      <c r="AT175" s="200" t="s">
        <v>164</v>
      </c>
      <c r="AU175" s="200" t="s">
        <v>89</v>
      </c>
      <c r="AV175" s="12" t="s">
        <v>89</v>
      </c>
      <c r="AW175" s="12" t="s">
        <v>35</v>
      </c>
      <c r="AX175" s="12" t="s">
        <v>77</v>
      </c>
      <c r="AY175" s="200" t="s">
        <v>156</v>
      </c>
    </row>
    <row r="176" spans="2:65" s="13" customFormat="1" ht="22.5" customHeight="1">
      <c r="B176" s="201"/>
      <c r="C176" s="202"/>
      <c r="D176" s="202"/>
      <c r="E176" s="203" t="s">
        <v>22</v>
      </c>
      <c r="F176" s="280" t="s">
        <v>166</v>
      </c>
      <c r="G176" s="281"/>
      <c r="H176" s="281"/>
      <c r="I176" s="281"/>
      <c r="J176" s="202"/>
      <c r="K176" s="204">
        <v>80.08</v>
      </c>
      <c r="L176" s="202"/>
      <c r="M176" s="202"/>
      <c r="N176" s="202"/>
      <c r="O176" s="202"/>
      <c r="P176" s="202"/>
      <c r="Q176" s="202"/>
      <c r="R176" s="205"/>
      <c r="T176" s="206"/>
      <c r="U176" s="202"/>
      <c r="V176" s="202"/>
      <c r="W176" s="202"/>
      <c r="X176" s="202"/>
      <c r="Y176" s="202"/>
      <c r="Z176" s="202"/>
      <c r="AA176" s="207"/>
      <c r="AT176" s="208" t="s">
        <v>164</v>
      </c>
      <c r="AU176" s="208" t="s">
        <v>89</v>
      </c>
      <c r="AV176" s="13" t="s">
        <v>161</v>
      </c>
      <c r="AW176" s="13" t="s">
        <v>35</v>
      </c>
      <c r="AX176" s="13" t="s">
        <v>84</v>
      </c>
      <c r="AY176" s="208" t="s">
        <v>156</v>
      </c>
    </row>
    <row r="177" spans="2:63" s="1" customFormat="1" ht="49.9" customHeight="1">
      <c r="B177" s="38"/>
      <c r="C177" s="39"/>
      <c r="D177" s="169" t="s">
        <v>219</v>
      </c>
      <c r="E177" s="39"/>
      <c r="F177" s="39"/>
      <c r="G177" s="39"/>
      <c r="H177" s="39"/>
      <c r="I177" s="39"/>
      <c r="J177" s="39"/>
      <c r="K177" s="39"/>
      <c r="L177" s="39"/>
      <c r="M177" s="39"/>
      <c r="N177" s="270">
        <f t="shared" ref="N177:N182" si="5">BK177</f>
        <v>0</v>
      </c>
      <c r="O177" s="271"/>
      <c r="P177" s="271"/>
      <c r="Q177" s="271"/>
      <c r="R177" s="40"/>
      <c r="T177" s="153"/>
      <c r="U177" s="39"/>
      <c r="V177" s="39"/>
      <c r="W177" s="39"/>
      <c r="X177" s="39"/>
      <c r="Y177" s="39"/>
      <c r="Z177" s="39"/>
      <c r="AA177" s="81"/>
      <c r="AT177" s="21" t="s">
        <v>76</v>
      </c>
      <c r="AU177" s="21" t="s">
        <v>77</v>
      </c>
      <c r="AY177" s="21" t="s">
        <v>220</v>
      </c>
      <c r="BK177" s="121">
        <f>SUM(BK178:BK182)</f>
        <v>0</v>
      </c>
    </row>
    <row r="178" spans="2:63" s="1" customFormat="1" ht="22.35" customHeight="1">
      <c r="B178" s="38"/>
      <c r="C178" s="209" t="s">
        <v>22</v>
      </c>
      <c r="D178" s="209" t="s">
        <v>157</v>
      </c>
      <c r="E178" s="210" t="s">
        <v>22</v>
      </c>
      <c r="F178" s="273" t="s">
        <v>22</v>
      </c>
      <c r="G178" s="273"/>
      <c r="H178" s="273"/>
      <c r="I178" s="273"/>
      <c r="J178" s="211" t="s">
        <v>22</v>
      </c>
      <c r="K178" s="212"/>
      <c r="L178" s="274"/>
      <c r="M178" s="275"/>
      <c r="N178" s="275">
        <f t="shared" si="5"/>
        <v>0</v>
      </c>
      <c r="O178" s="275"/>
      <c r="P178" s="275"/>
      <c r="Q178" s="275"/>
      <c r="R178" s="40"/>
      <c r="T178" s="182" t="s">
        <v>22</v>
      </c>
      <c r="U178" s="213" t="s">
        <v>42</v>
      </c>
      <c r="V178" s="39"/>
      <c r="W178" s="39"/>
      <c r="X178" s="39"/>
      <c r="Y178" s="39"/>
      <c r="Z178" s="39"/>
      <c r="AA178" s="81"/>
      <c r="AT178" s="21" t="s">
        <v>220</v>
      </c>
      <c r="AU178" s="21" t="s">
        <v>84</v>
      </c>
      <c r="AY178" s="21" t="s">
        <v>220</v>
      </c>
      <c r="BE178" s="121">
        <f>IF(U178="základní",N178,0)</f>
        <v>0</v>
      </c>
      <c r="BF178" s="121">
        <f>IF(U178="snížená",N178,0)</f>
        <v>0</v>
      </c>
      <c r="BG178" s="121">
        <f>IF(U178="zákl. přenesená",N178,0)</f>
        <v>0</v>
      </c>
      <c r="BH178" s="121">
        <f>IF(U178="sníž. přenesená",N178,0)</f>
        <v>0</v>
      </c>
      <c r="BI178" s="121">
        <f>IF(U178="nulová",N178,0)</f>
        <v>0</v>
      </c>
      <c r="BJ178" s="21" t="s">
        <v>84</v>
      </c>
      <c r="BK178" s="121">
        <f>L178*K178</f>
        <v>0</v>
      </c>
    </row>
    <row r="179" spans="2:63" s="1" customFormat="1" ht="22.35" customHeight="1">
      <c r="B179" s="38"/>
      <c r="C179" s="209" t="s">
        <v>22</v>
      </c>
      <c r="D179" s="209" t="s">
        <v>157</v>
      </c>
      <c r="E179" s="210" t="s">
        <v>22</v>
      </c>
      <c r="F179" s="273" t="s">
        <v>22</v>
      </c>
      <c r="G179" s="273"/>
      <c r="H179" s="273"/>
      <c r="I179" s="273"/>
      <c r="J179" s="211" t="s">
        <v>22</v>
      </c>
      <c r="K179" s="212"/>
      <c r="L179" s="274"/>
      <c r="M179" s="275"/>
      <c r="N179" s="275">
        <f t="shared" si="5"/>
        <v>0</v>
      </c>
      <c r="O179" s="275"/>
      <c r="P179" s="275"/>
      <c r="Q179" s="275"/>
      <c r="R179" s="40"/>
      <c r="T179" s="182" t="s">
        <v>22</v>
      </c>
      <c r="U179" s="213" t="s">
        <v>42</v>
      </c>
      <c r="V179" s="39"/>
      <c r="W179" s="39"/>
      <c r="X179" s="39"/>
      <c r="Y179" s="39"/>
      <c r="Z179" s="39"/>
      <c r="AA179" s="81"/>
      <c r="AT179" s="21" t="s">
        <v>220</v>
      </c>
      <c r="AU179" s="21" t="s">
        <v>84</v>
      </c>
      <c r="AY179" s="21" t="s">
        <v>220</v>
      </c>
      <c r="BE179" s="121">
        <f>IF(U179="základní",N179,0)</f>
        <v>0</v>
      </c>
      <c r="BF179" s="121">
        <f>IF(U179="snížená",N179,0)</f>
        <v>0</v>
      </c>
      <c r="BG179" s="121">
        <f>IF(U179="zákl. přenesená",N179,0)</f>
        <v>0</v>
      </c>
      <c r="BH179" s="121">
        <f>IF(U179="sníž. přenesená",N179,0)</f>
        <v>0</v>
      </c>
      <c r="BI179" s="121">
        <f>IF(U179="nulová",N179,0)</f>
        <v>0</v>
      </c>
      <c r="BJ179" s="21" t="s">
        <v>84</v>
      </c>
      <c r="BK179" s="121">
        <f>L179*K179</f>
        <v>0</v>
      </c>
    </row>
    <row r="180" spans="2:63" s="1" customFormat="1" ht="22.35" customHeight="1">
      <c r="B180" s="38"/>
      <c r="C180" s="209" t="s">
        <v>22</v>
      </c>
      <c r="D180" s="209" t="s">
        <v>157</v>
      </c>
      <c r="E180" s="210" t="s">
        <v>22</v>
      </c>
      <c r="F180" s="273" t="s">
        <v>22</v>
      </c>
      <c r="G180" s="273"/>
      <c r="H180" s="273"/>
      <c r="I180" s="273"/>
      <c r="J180" s="211" t="s">
        <v>22</v>
      </c>
      <c r="K180" s="212"/>
      <c r="L180" s="274"/>
      <c r="M180" s="275"/>
      <c r="N180" s="275">
        <f t="shared" si="5"/>
        <v>0</v>
      </c>
      <c r="O180" s="275"/>
      <c r="P180" s="275"/>
      <c r="Q180" s="275"/>
      <c r="R180" s="40"/>
      <c r="T180" s="182" t="s">
        <v>22</v>
      </c>
      <c r="U180" s="213" t="s">
        <v>42</v>
      </c>
      <c r="V180" s="39"/>
      <c r="W180" s="39"/>
      <c r="X180" s="39"/>
      <c r="Y180" s="39"/>
      <c r="Z180" s="39"/>
      <c r="AA180" s="81"/>
      <c r="AT180" s="21" t="s">
        <v>220</v>
      </c>
      <c r="AU180" s="21" t="s">
        <v>84</v>
      </c>
      <c r="AY180" s="21" t="s">
        <v>220</v>
      </c>
      <c r="BE180" s="121">
        <f>IF(U180="základní",N180,0)</f>
        <v>0</v>
      </c>
      <c r="BF180" s="121">
        <f>IF(U180="snížená",N180,0)</f>
        <v>0</v>
      </c>
      <c r="BG180" s="121">
        <f>IF(U180="zákl. přenesená",N180,0)</f>
        <v>0</v>
      </c>
      <c r="BH180" s="121">
        <f>IF(U180="sníž. přenesená",N180,0)</f>
        <v>0</v>
      </c>
      <c r="BI180" s="121">
        <f>IF(U180="nulová",N180,0)</f>
        <v>0</v>
      </c>
      <c r="BJ180" s="21" t="s">
        <v>84</v>
      </c>
      <c r="BK180" s="121">
        <f>L180*K180</f>
        <v>0</v>
      </c>
    </row>
    <row r="181" spans="2:63" s="1" customFormat="1" ht="22.35" customHeight="1">
      <c r="B181" s="38"/>
      <c r="C181" s="209" t="s">
        <v>22</v>
      </c>
      <c r="D181" s="209" t="s">
        <v>157</v>
      </c>
      <c r="E181" s="210" t="s">
        <v>22</v>
      </c>
      <c r="F181" s="273" t="s">
        <v>22</v>
      </c>
      <c r="G181" s="273"/>
      <c r="H181" s="273"/>
      <c r="I181" s="273"/>
      <c r="J181" s="211" t="s">
        <v>22</v>
      </c>
      <c r="K181" s="212"/>
      <c r="L181" s="274"/>
      <c r="M181" s="275"/>
      <c r="N181" s="275">
        <f t="shared" si="5"/>
        <v>0</v>
      </c>
      <c r="O181" s="275"/>
      <c r="P181" s="275"/>
      <c r="Q181" s="275"/>
      <c r="R181" s="40"/>
      <c r="T181" s="182" t="s">
        <v>22</v>
      </c>
      <c r="U181" s="213" t="s">
        <v>42</v>
      </c>
      <c r="V181" s="39"/>
      <c r="W181" s="39"/>
      <c r="X181" s="39"/>
      <c r="Y181" s="39"/>
      <c r="Z181" s="39"/>
      <c r="AA181" s="81"/>
      <c r="AT181" s="21" t="s">
        <v>220</v>
      </c>
      <c r="AU181" s="21" t="s">
        <v>84</v>
      </c>
      <c r="AY181" s="21" t="s">
        <v>220</v>
      </c>
      <c r="BE181" s="121">
        <f>IF(U181="základní",N181,0)</f>
        <v>0</v>
      </c>
      <c r="BF181" s="121">
        <f>IF(U181="snížená",N181,0)</f>
        <v>0</v>
      </c>
      <c r="BG181" s="121">
        <f>IF(U181="zákl. přenesená",N181,0)</f>
        <v>0</v>
      </c>
      <c r="BH181" s="121">
        <f>IF(U181="sníž. přenesená",N181,0)</f>
        <v>0</v>
      </c>
      <c r="BI181" s="121">
        <f>IF(U181="nulová",N181,0)</f>
        <v>0</v>
      </c>
      <c r="BJ181" s="21" t="s">
        <v>84</v>
      </c>
      <c r="BK181" s="121">
        <f>L181*K181</f>
        <v>0</v>
      </c>
    </row>
    <row r="182" spans="2:63" s="1" customFormat="1" ht="22.35" customHeight="1">
      <c r="B182" s="38"/>
      <c r="C182" s="209" t="s">
        <v>22</v>
      </c>
      <c r="D182" s="209" t="s">
        <v>157</v>
      </c>
      <c r="E182" s="210" t="s">
        <v>22</v>
      </c>
      <c r="F182" s="273" t="s">
        <v>22</v>
      </c>
      <c r="G182" s="273"/>
      <c r="H182" s="273"/>
      <c r="I182" s="273"/>
      <c r="J182" s="211" t="s">
        <v>22</v>
      </c>
      <c r="K182" s="212"/>
      <c r="L182" s="274"/>
      <c r="M182" s="275"/>
      <c r="N182" s="275">
        <f t="shared" si="5"/>
        <v>0</v>
      </c>
      <c r="O182" s="275"/>
      <c r="P182" s="275"/>
      <c r="Q182" s="275"/>
      <c r="R182" s="40"/>
      <c r="T182" s="182" t="s">
        <v>22</v>
      </c>
      <c r="U182" s="213" t="s">
        <v>42</v>
      </c>
      <c r="V182" s="59"/>
      <c r="W182" s="59"/>
      <c r="X182" s="59"/>
      <c r="Y182" s="59"/>
      <c r="Z182" s="59"/>
      <c r="AA182" s="61"/>
      <c r="AT182" s="21" t="s">
        <v>220</v>
      </c>
      <c r="AU182" s="21" t="s">
        <v>84</v>
      </c>
      <c r="AY182" s="21" t="s">
        <v>220</v>
      </c>
      <c r="BE182" s="121">
        <f>IF(U182="základní",N182,0)</f>
        <v>0</v>
      </c>
      <c r="BF182" s="121">
        <f>IF(U182="snížená",N182,0)</f>
        <v>0</v>
      </c>
      <c r="BG182" s="121">
        <f>IF(U182="zákl. přenesená",N182,0)</f>
        <v>0</v>
      </c>
      <c r="BH182" s="121">
        <f>IF(U182="sníž. přenesená",N182,0)</f>
        <v>0</v>
      </c>
      <c r="BI182" s="121">
        <f>IF(U182="nulová",N182,0)</f>
        <v>0</v>
      </c>
      <c r="BJ182" s="21" t="s">
        <v>84</v>
      </c>
      <c r="BK182" s="121">
        <f>L182*K182</f>
        <v>0</v>
      </c>
    </row>
    <row r="183" spans="2:63" s="1" customFormat="1" ht="6.95" customHeight="1">
      <c r="B183" s="62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4"/>
    </row>
  </sheetData>
  <sheetProtection algorithmName="SHA-512" hashValue="hTVMQhzbZBUytWQi8oDb7QtYS/NYIKUnPxyjLPDCsXN3nMSguT9x74uJ1RbbfSvwnvk2d9KHJYkq3oMp8QPXUQ==" saltValue="82IBvCY/BOiUYMJX/ata5A==" spinCount="100000" sheet="1" objects="1" scenarios="1" formatCells="0" formatColumns="0" formatRows="0" sort="0" autoFilter="0"/>
  <mergeCells count="163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N122:Q122"/>
    <mergeCell ref="N123:Q123"/>
    <mergeCell ref="N124:Q124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F142:I142"/>
    <mergeCell ref="L142:M142"/>
    <mergeCell ref="N142:Q142"/>
    <mergeCell ref="F143:I143"/>
    <mergeCell ref="F144:I144"/>
    <mergeCell ref="F145:I145"/>
    <mergeCell ref="F146:I146"/>
    <mergeCell ref="L146:M146"/>
    <mergeCell ref="N146:Q146"/>
    <mergeCell ref="N157:Q157"/>
    <mergeCell ref="F158:I158"/>
    <mergeCell ref="F159:I159"/>
    <mergeCell ref="F160:I160"/>
    <mergeCell ref="F161:I161"/>
    <mergeCell ref="F147:I147"/>
    <mergeCell ref="F148:I148"/>
    <mergeCell ref="F149:I149"/>
    <mergeCell ref="F151:I151"/>
    <mergeCell ref="L151:M151"/>
    <mergeCell ref="N151:Q151"/>
    <mergeCell ref="F152:I152"/>
    <mergeCell ref="F153:I153"/>
    <mergeCell ref="F154:I154"/>
    <mergeCell ref="F164:I164"/>
    <mergeCell ref="F165:I165"/>
    <mergeCell ref="F166:I166"/>
    <mergeCell ref="F167:I167"/>
    <mergeCell ref="F168:I168"/>
    <mergeCell ref="F155:I155"/>
    <mergeCell ref="F156:I156"/>
    <mergeCell ref="F157:I157"/>
    <mergeCell ref="L157:M157"/>
    <mergeCell ref="F182:I182"/>
    <mergeCell ref="L182:M182"/>
    <mergeCell ref="N182:Q182"/>
    <mergeCell ref="F174:I174"/>
    <mergeCell ref="F175:I175"/>
    <mergeCell ref="F176:I176"/>
    <mergeCell ref="F178:I178"/>
    <mergeCell ref="L178:M178"/>
    <mergeCell ref="N178:Q178"/>
    <mergeCell ref="F179:I179"/>
    <mergeCell ref="L179:M179"/>
    <mergeCell ref="N179:Q179"/>
    <mergeCell ref="N141:Q141"/>
    <mergeCell ref="N150:Q150"/>
    <mergeCell ref="N177:Q177"/>
    <mergeCell ref="H1:K1"/>
    <mergeCell ref="S2:AC2"/>
    <mergeCell ref="F180:I180"/>
    <mergeCell ref="L180:M180"/>
    <mergeCell ref="N180:Q180"/>
    <mergeCell ref="F181:I181"/>
    <mergeCell ref="L181:M181"/>
    <mergeCell ref="N181:Q181"/>
    <mergeCell ref="F169:I169"/>
    <mergeCell ref="L169:M169"/>
    <mergeCell ref="N169:Q169"/>
    <mergeCell ref="F170:I170"/>
    <mergeCell ref="F171:I171"/>
    <mergeCell ref="F172:I172"/>
    <mergeCell ref="F173:I173"/>
    <mergeCell ref="L173:M173"/>
    <mergeCell ref="N173:Q173"/>
    <mergeCell ref="F162:I162"/>
    <mergeCell ref="F163:I163"/>
    <mergeCell ref="L163:M163"/>
    <mergeCell ref="N163:Q163"/>
  </mergeCells>
  <dataValidations count="2">
    <dataValidation type="list" allowBlank="1" showInputMessage="1" showErrorMessage="1" error="Povoleny jsou hodnoty K, M." sqref="D178:D183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U178:U183" xr:uid="{00000000-0002-0000-01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100-000000000000}"/>
    <hyperlink ref="H1:K1" location="C87" display="2) Rekapitulace rozpočtu" xr:uid="{00000000-0004-0000-0100-000001000000}"/>
    <hyperlink ref="L1" location="C121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9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272" t="s">
        <v>114</v>
      </c>
      <c r="I1" s="272"/>
      <c r="J1" s="272"/>
      <c r="K1" s="272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95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50000000000003" customHeight="1">
      <c r="B4" s="25"/>
      <c r="C4" s="237" t="s">
        <v>118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94" t="str">
        <f>'Rekapitulace stavby'!K6</f>
        <v>Technické zhodnocení chodníku na ul. K.H. Máchy v Šumperku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"/>
      <c r="R6" s="26"/>
    </row>
    <row r="7" spans="1:66" ht="25.35" customHeight="1">
      <c r="B7" s="25"/>
      <c r="C7" s="29"/>
      <c r="D7" s="33" t="s">
        <v>119</v>
      </c>
      <c r="E7" s="29"/>
      <c r="F7" s="294" t="s">
        <v>221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61" t="s">
        <v>222</v>
      </c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39"/>
      <c r="R8" s="40"/>
    </row>
    <row r="9" spans="1:66" s="1" customFormat="1" ht="14.45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5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308" t="str">
        <f>'Rekapitulace stavby'!AN8</f>
        <v>18. 8. 2018</v>
      </c>
      <c r="P10" s="296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59" t="str">
        <f>IF('Rekapitulace stavby'!AN10="","",'Rekapitulace stavby'!AN10)</f>
        <v/>
      </c>
      <c r="P12" s="259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59" t="str">
        <f>IF('Rekapitulace stavby'!AN11="","",'Rekapitulace stavby'!AN11)</f>
        <v/>
      </c>
      <c r="P13" s="259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306" t="str">
        <f>IF('Rekapitulace stavby'!AN13="","",'Rekapitulace stavby'!AN13)</f>
        <v>Vyplň údaj</v>
      </c>
      <c r="P15" s="259"/>
      <c r="Q15" s="39"/>
      <c r="R15" s="40"/>
    </row>
    <row r="16" spans="1:66" s="1" customFormat="1" ht="18" customHeight="1">
      <c r="B16" s="38"/>
      <c r="C16" s="39"/>
      <c r="D16" s="39"/>
      <c r="E16" s="306" t="str">
        <f>IF('Rekapitulace stavby'!E14="","",'Rekapitulace stavby'!E14)</f>
        <v>Vyplň údaj</v>
      </c>
      <c r="F16" s="307"/>
      <c r="G16" s="307"/>
      <c r="H16" s="307"/>
      <c r="I16" s="307"/>
      <c r="J16" s="307"/>
      <c r="K16" s="307"/>
      <c r="L16" s="307"/>
      <c r="M16" s="33" t="s">
        <v>31</v>
      </c>
      <c r="N16" s="39"/>
      <c r="O16" s="306" t="str">
        <f>IF('Rekapitulace stavby'!AN14="","",'Rekapitulace stavby'!AN14)</f>
        <v>Vyplň údaj</v>
      </c>
      <c r="P16" s="259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59" t="str">
        <f>IF('Rekapitulace stavby'!AN16="","",'Rekapitulace stavby'!AN16)</f>
        <v/>
      </c>
      <c r="P18" s="259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59" t="str">
        <f>IF('Rekapitulace stavby'!AN17="","",'Rekapitulace stavby'!AN17)</f>
        <v/>
      </c>
      <c r="P19" s="259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59" t="str">
        <f>IF('Rekapitulace stavby'!AN19="","",'Rekapitulace stavby'!AN19)</f>
        <v/>
      </c>
      <c r="P21" s="259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59" t="str">
        <f>IF('Rekapitulace stavby'!AN20="","",'Rekapitulace stavby'!AN20)</f>
        <v/>
      </c>
      <c r="P22" s="259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64" t="s">
        <v>22</v>
      </c>
      <c r="F25" s="264"/>
      <c r="G25" s="264"/>
      <c r="H25" s="264"/>
      <c r="I25" s="264"/>
      <c r="J25" s="264"/>
      <c r="K25" s="264"/>
      <c r="L25" s="264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65">
        <f>N89</f>
        <v>0</v>
      </c>
      <c r="N28" s="265"/>
      <c r="O28" s="265"/>
      <c r="P28" s="265"/>
      <c r="Q28" s="39"/>
      <c r="R28" s="40"/>
    </row>
    <row r="29" spans="2:18" s="1" customFormat="1" ht="14.45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65">
        <f>N97</f>
        <v>0</v>
      </c>
      <c r="N29" s="265"/>
      <c r="O29" s="265"/>
      <c r="P29" s="265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305">
        <f>ROUND(M28+M29,2)</f>
        <v>0</v>
      </c>
      <c r="N31" s="293"/>
      <c r="O31" s="293"/>
      <c r="P31" s="293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302">
        <f>ROUND((((SUM(BE97:BE104)+SUM(BE123:BE187))+SUM(BE189:BE193))),2)</f>
        <v>0</v>
      </c>
      <c r="I33" s="293"/>
      <c r="J33" s="293"/>
      <c r="K33" s="39"/>
      <c r="L33" s="39"/>
      <c r="M33" s="302">
        <f>ROUND(((ROUND((SUM(BE97:BE104)+SUM(BE123:BE187)), 2)*F33)+SUM(BE189:BE193)*F33),2)</f>
        <v>0</v>
      </c>
      <c r="N33" s="293"/>
      <c r="O33" s="293"/>
      <c r="P33" s="293"/>
      <c r="Q33" s="39"/>
      <c r="R33" s="40"/>
    </row>
    <row r="34" spans="2:18" s="1" customFormat="1" ht="14.45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302">
        <f>ROUND((((SUM(BF97:BF104)+SUM(BF123:BF187))+SUM(BF189:BF193))),2)</f>
        <v>0</v>
      </c>
      <c r="I34" s="293"/>
      <c r="J34" s="293"/>
      <c r="K34" s="39"/>
      <c r="L34" s="39"/>
      <c r="M34" s="302">
        <f>ROUND(((ROUND((SUM(BF97:BF104)+SUM(BF123:BF187)), 2)*F34)+SUM(BF189:BF193)*F34),2)</f>
        <v>0</v>
      </c>
      <c r="N34" s="293"/>
      <c r="O34" s="293"/>
      <c r="P34" s="293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302">
        <f>ROUND((((SUM(BG97:BG104)+SUM(BG123:BG187))+SUM(BG189:BG193))),2)</f>
        <v>0</v>
      </c>
      <c r="I35" s="293"/>
      <c r="J35" s="293"/>
      <c r="K35" s="39"/>
      <c r="L35" s="39"/>
      <c r="M35" s="302">
        <v>0</v>
      </c>
      <c r="N35" s="293"/>
      <c r="O35" s="293"/>
      <c r="P35" s="293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302">
        <f>ROUND((((SUM(BH97:BH104)+SUM(BH123:BH187))+SUM(BH189:BH193))),2)</f>
        <v>0</v>
      </c>
      <c r="I36" s="293"/>
      <c r="J36" s="293"/>
      <c r="K36" s="39"/>
      <c r="L36" s="39"/>
      <c r="M36" s="302">
        <v>0</v>
      </c>
      <c r="N36" s="293"/>
      <c r="O36" s="293"/>
      <c r="P36" s="293"/>
      <c r="Q36" s="39"/>
      <c r="R36" s="40"/>
    </row>
    <row r="37" spans="2:18" s="1" customFormat="1" ht="14.45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302">
        <f>ROUND((((SUM(BI97:BI104)+SUM(BI123:BI187))+SUM(BI189:BI193))),2)</f>
        <v>0</v>
      </c>
      <c r="I37" s="293"/>
      <c r="J37" s="293"/>
      <c r="K37" s="39"/>
      <c r="L37" s="39"/>
      <c r="M37" s="302">
        <v>0</v>
      </c>
      <c r="N37" s="293"/>
      <c r="O37" s="293"/>
      <c r="P37" s="293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303">
        <f>SUM(M31:M37)</f>
        <v>0</v>
      </c>
      <c r="M39" s="303"/>
      <c r="N39" s="303"/>
      <c r="O39" s="303"/>
      <c r="P39" s="304"/>
      <c r="Q39" s="128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37" t="s">
        <v>124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94" t="str">
        <f>F6</f>
        <v>Technické zhodnocení chodníku na ul. K.H. Máchy v Šumperku</v>
      </c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94" t="s">
        <v>221</v>
      </c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9"/>
      <c r="R79" s="26"/>
      <c r="T79" s="140"/>
      <c r="U79" s="140"/>
    </row>
    <row r="80" spans="2:21" s="1" customFormat="1" ht="36.950000000000003" customHeight="1">
      <c r="B80" s="38"/>
      <c r="C80" s="72" t="s">
        <v>121</v>
      </c>
      <c r="D80" s="39"/>
      <c r="E80" s="39"/>
      <c r="F80" s="239" t="str">
        <f>F8</f>
        <v>SO 101 - Chodník</v>
      </c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39"/>
      <c r="R80" s="40"/>
      <c r="T80" s="139"/>
      <c r="U80" s="139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47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96" t="str">
        <f>IF(O10="","",O10)</f>
        <v>18. 8. 2018</v>
      </c>
      <c r="N82" s="296"/>
      <c r="O82" s="296"/>
      <c r="P82" s="296"/>
      <c r="Q82" s="39"/>
      <c r="R82" s="40"/>
      <c r="T82" s="139"/>
      <c r="U82" s="139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47" s="1" customFormat="1" ht="15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59" t="str">
        <f>E19</f>
        <v xml:space="preserve"> </v>
      </c>
      <c r="N84" s="259"/>
      <c r="O84" s="259"/>
      <c r="P84" s="259"/>
      <c r="Q84" s="259"/>
      <c r="R84" s="40"/>
      <c r="T84" s="139"/>
      <c r="U84" s="139"/>
    </row>
    <row r="85" spans="2:47" s="1" customFormat="1" ht="14.45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59" t="str">
        <f>E22</f>
        <v xml:space="preserve"> </v>
      </c>
      <c r="N85" s="259"/>
      <c r="O85" s="259"/>
      <c r="P85" s="259"/>
      <c r="Q85" s="259"/>
      <c r="R85" s="40"/>
      <c r="T85" s="139"/>
      <c r="U85" s="139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47" s="1" customFormat="1" ht="29.25" customHeight="1">
      <c r="B87" s="38"/>
      <c r="C87" s="299" t="s">
        <v>125</v>
      </c>
      <c r="D87" s="300"/>
      <c r="E87" s="300"/>
      <c r="F87" s="300"/>
      <c r="G87" s="300"/>
      <c r="H87" s="128"/>
      <c r="I87" s="128"/>
      <c r="J87" s="128"/>
      <c r="K87" s="128"/>
      <c r="L87" s="128"/>
      <c r="M87" s="128"/>
      <c r="N87" s="299" t="s">
        <v>126</v>
      </c>
      <c r="O87" s="300"/>
      <c r="P87" s="300"/>
      <c r="Q87" s="300"/>
      <c r="R87" s="40"/>
      <c r="T87" s="139"/>
      <c r="U87" s="139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47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18">
        <f>N123</f>
        <v>0</v>
      </c>
      <c r="O89" s="297"/>
      <c r="P89" s="297"/>
      <c r="Q89" s="297"/>
      <c r="R89" s="40"/>
      <c r="T89" s="139"/>
      <c r="U89" s="139"/>
      <c r="AU89" s="21" t="s">
        <v>128</v>
      </c>
    </row>
    <row r="90" spans="2:47" s="7" customFormat="1" ht="24.95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92">
        <f>N124</f>
        <v>0</v>
      </c>
      <c r="O90" s="301"/>
      <c r="P90" s="301"/>
      <c r="Q90" s="301"/>
      <c r="R90" s="145"/>
      <c r="T90" s="146"/>
      <c r="U90" s="146"/>
    </row>
    <row r="91" spans="2:47" s="8" customFormat="1" ht="19.899999999999999" customHeight="1">
      <c r="B91" s="147"/>
      <c r="C91" s="106"/>
      <c r="D91" s="117" t="s">
        <v>223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25">
        <f>N125</f>
        <v>0</v>
      </c>
      <c r="O91" s="229"/>
      <c r="P91" s="229"/>
      <c r="Q91" s="229"/>
      <c r="R91" s="148"/>
      <c r="T91" s="149"/>
      <c r="U91" s="149"/>
    </row>
    <row r="92" spans="2:47" s="8" customFormat="1" ht="19.899999999999999" customHeight="1">
      <c r="B92" s="147"/>
      <c r="C92" s="106"/>
      <c r="D92" s="117" t="s">
        <v>224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25">
        <f>N134</f>
        <v>0</v>
      </c>
      <c r="O92" s="229"/>
      <c r="P92" s="229"/>
      <c r="Q92" s="229"/>
      <c r="R92" s="148"/>
      <c r="T92" s="149"/>
      <c r="U92" s="149"/>
    </row>
    <row r="93" spans="2:47" s="8" customFormat="1" ht="19.899999999999999" customHeight="1">
      <c r="B93" s="147"/>
      <c r="C93" s="106"/>
      <c r="D93" s="117" t="s">
        <v>225</v>
      </c>
      <c r="E93" s="106"/>
      <c r="F93" s="106"/>
      <c r="G93" s="106"/>
      <c r="H93" s="106"/>
      <c r="I93" s="106"/>
      <c r="J93" s="106"/>
      <c r="K93" s="106"/>
      <c r="L93" s="106"/>
      <c r="M93" s="106"/>
      <c r="N93" s="225">
        <f>N165</f>
        <v>0</v>
      </c>
      <c r="O93" s="229"/>
      <c r="P93" s="229"/>
      <c r="Q93" s="229"/>
      <c r="R93" s="148"/>
      <c r="T93" s="149"/>
      <c r="U93" s="149"/>
    </row>
    <row r="94" spans="2:47" s="8" customFormat="1" ht="19.899999999999999" customHeight="1">
      <c r="B94" s="147"/>
      <c r="C94" s="106"/>
      <c r="D94" s="117" t="s">
        <v>226</v>
      </c>
      <c r="E94" s="106"/>
      <c r="F94" s="106"/>
      <c r="G94" s="106"/>
      <c r="H94" s="106"/>
      <c r="I94" s="106"/>
      <c r="J94" s="106"/>
      <c r="K94" s="106"/>
      <c r="L94" s="106"/>
      <c r="M94" s="106"/>
      <c r="N94" s="225">
        <f>N186</f>
        <v>0</v>
      </c>
      <c r="O94" s="229"/>
      <c r="P94" s="229"/>
      <c r="Q94" s="229"/>
      <c r="R94" s="148"/>
      <c r="T94" s="149"/>
      <c r="U94" s="149"/>
    </row>
    <row r="95" spans="2:47" s="7" customFormat="1" ht="21.75" customHeight="1">
      <c r="B95" s="142"/>
      <c r="C95" s="143"/>
      <c r="D95" s="144" t="s">
        <v>133</v>
      </c>
      <c r="E95" s="143"/>
      <c r="F95" s="143"/>
      <c r="G95" s="143"/>
      <c r="H95" s="143"/>
      <c r="I95" s="143"/>
      <c r="J95" s="143"/>
      <c r="K95" s="143"/>
      <c r="L95" s="143"/>
      <c r="M95" s="143"/>
      <c r="N95" s="291">
        <f>N188</f>
        <v>0</v>
      </c>
      <c r="O95" s="301"/>
      <c r="P95" s="301"/>
      <c r="Q95" s="301"/>
      <c r="R95" s="145"/>
      <c r="T95" s="146"/>
      <c r="U95" s="146"/>
    </row>
    <row r="96" spans="2:47" s="1" customFormat="1" ht="21.75" customHeight="1"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0"/>
      <c r="T96" s="139"/>
      <c r="U96" s="139"/>
    </row>
    <row r="97" spans="2:65" s="1" customFormat="1" ht="29.25" customHeight="1">
      <c r="B97" s="38"/>
      <c r="C97" s="141" t="s">
        <v>134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297">
        <f>ROUND(N98+N99+N100+N101+N102+N103,2)</f>
        <v>0</v>
      </c>
      <c r="O97" s="298"/>
      <c r="P97" s="298"/>
      <c r="Q97" s="298"/>
      <c r="R97" s="40"/>
      <c r="T97" s="150"/>
      <c r="U97" s="151" t="s">
        <v>41</v>
      </c>
    </row>
    <row r="98" spans="2:65" s="1" customFormat="1" ht="18" customHeight="1">
      <c r="B98" s="38"/>
      <c r="C98" s="39"/>
      <c r="D98" s="222" t="s">
        <v>135</v>
      </c>
      <c r="E98" s="223"/>
      <c r="F98" s="223"/>
      <c r="G98" s="223"/>
      <c r="H98" s="223"/>
      <c r="I98" s="39"/>
      <c r="J98" s="39"/>
      <c r="K98" s="39"/>
      <c r="L98" s="39"/>
      <c r="M98" s="39"/>
      <c r="N98" s="224">
        <f>ROUND(N89*T98,2)</f>
        <v>0</v>
      </c>
      <c r="O98" s="225"/>
      <c r="P98" s="225"/>
      <c r="Q98" s="225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ref="BE98:BE103" si="0">IF(U98="základní",N98,0)</f>
        <v>0</v>
      </c>
      <c r="BF98" s="157">
        <f t="shared" ref="BF98:BF103" si="1">IF(U98="snížená",N98,0)</f>
        <v>0</v>
      </c>
      <c r="BG98" s="157">
        <f t="shared" ref="BG98:BG103" si="2">IF(U98="zákl. přenesená",N98,0)</f>
        <v>0</v>
      </c>
      <c r="BH98" s="157">
        <f t="shared" ref="BH98:BH103" si="3">IF(U98="sníž. přenesená",N98,0)</f>
        <v>0</v>
      </c>
      <c r="BI98" s="157">
        <f t="shared" ref="BI98:BI103" si="4">IF(U98="nulová",N98,0)</f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222" t="s">
        <v>136</v>
      </c>
      <c r="E99" s="223"/>
      <c r="F99" s="223"/>
      <c r="G99" s="223"/>
      <c r="H99" s="223"/>
      <c r="I99" s="39"/>
      <c r="J99" s="39"/>
      <c r="K99" s="39"/>
      <c r="L99" s="39"/>
      <c r="M99" s="39"/>
      <c r="N99" s="224">
        <f>ROUND(N89*T99,2)</f>
        <v>0</v>
      </c>
      <c r="O99" s="225"/>
      <c r="P99" s="225"/>
      <c r="Q99" s="225"/>
      <c r="R99" s="40"/>
      <c r="S99" s="152"/>
      <c r="T99" s="153"/>
      <c r="U99" s="154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103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8" customHeight="1">
      <c r="B100" s="38"/>
      <c r="C100" s="39"/>
      <c r="D100" s="222" t="s">
        <v>137</v>
      </c>
      <c r="E100" s="223"/>
      <c r="F100" s="223"/>
      <c r="G100" s="223"/>
      <c r="H100" s="223"/>
      <c r="I100" s="39"/>
      <c r="J100" s="39"/>
      <c r="K100" s="39"/>
      <c r="L100" s="39"/>
      <c r="M100" s="39"/>
      <c r="N100" s="224">
        <f>ROUND(N89*T100,2)</f>
        <v>0</v>
      </c>
      <c r="O100" s="225"/>
      <c r="P100" s="225"/>
      <c r="Q100" s="225"/>
      <c r="R100" s="40"/>
      <c r="S100" s="152"/>
      <c r="T100" s="153"/>
      <c r="U100" s="154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103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84</v>
      </c>
      <c r="BK100" s="155"/>
      <c r="BL100" s="155"/>
      <c r="BM100" s="155"/>
    </row>
    <row r="101" spans="2:65" s="1" customFormat="1" ht="18" customHeight="1">
      <c r="B101" s="38"/>
      <c r="C101" s="39"/>
      <c r="D101" s="222" t="s">
        <v>138</v>
      </c>
      <c r="E101" s="223"/>
      <c r="F101" s="223"/>
      <c r="G101" s="223"/>
      <c r="H101" s="223"/>
      <c r="I101" s="39"/>
      <c r="J101" s="39"/>
      <c r="K101" s="39"/>
      <c r="L101" s="39"/>
      <c r="M101" s="39"/>
      <c r="N101" s="224">
        <f>ROUND(N89*T101,2)</f>
        <v>0</v>
      </c>
      <c r="O101" s="225"/>
      <c r="P101" s="225"/>
      <c r="Q101" s="225"/>
      <c r="R101" s="40"/>
      <c r="S101" s="152"/>
      <c r="T101" s="153"/>
      <c r="U101" s="154" t="s">
        <v>42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 t="s">
        <v>103</v>
      </c>
      <c r="AZ101" s="155"/>
      <c r="BA101" s="155"/>
      <c r="BB101" s="155"/>
      <c r="BC101" s="155"/>
      <c r="BD101" s="155"/>
      <c r="BE101" s="157">
        <f t="shared" si="0"/>
        <v>0</v>
      </c>
      <c r="BF101" s="157">
        <f t="shared" si="1"/>
        <v>0</v>
      </c>
      <c r="BG101" s="157">
        <f t="shared" si="2"/>
        <v>0</v>
      </c>
      <c r="BH101" s="157">
        <f t="shared" si="3"/>
        <v>0</v>
      </c>
      <c r="BI101" s="157">
        <f t="shared" si="4"/>
        <v>0</v>
      </c>
      <c r="BJ101" s="156" t="s">
        <v>84</v>
      </c>
      <c r="BK101" s="155"/>
      <c r="BL101" s="155"/>
      <c r="BM101" s="155"/>
    </row>
    <row r="102" spans="2:65" s="1" customFormat="1" ht="18" customHeight="1">
      <c r="B102" s="38"/>
      <c r="C102" s="39"/>
      <c r="D102" s="222" t="s">
        <v>139</v>
      </c>
      <c r="E102" s="223"/>
      <c r="F102" s="223"/>
      <c r="G102" s="223"/>
      <c r="H102" s="223"/>
      <c r="I102" s="39"/>
      <c r="J102" s="39"/>
      <c r="K102" s="39"/>
      <c r="L102" s="39"/>
      <c r="M102" s="39"/>
      <c r="N102" s="224">
        <f>ROUND(N89*T102,2)</f>
        <v>0</v>
      </c>
      <c r="O102" s="225"/>
      <c r="P102" s="225"/>
      <c r="Q102" s="225"/>
      <c r="R102" s="40"/>
      <c r="S102" s="152"/>
      <c r="T102" s="153"/>
      <c r="U102" s="154" t="s">
        <v>42</v>
      </c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6" t="s">
        <v>103</v>
      </c>
      <c r="AZ102" s="155"/>
      <c r="BA102" s="155"/>
      <c r="BB102" s="155"/>
      <c r="BC102" s="155"/>
      <c r="BD102" s="155"/>
      <c r="BE102" s="157">
        <f t="shared" si="0"/>
        <v>0</v>
      </c>
      <c r="BF102" s="157">
        <f t="shared" si="1"/>
        <v>0</v>
      </c>
      <c r="BG102" s="157">
        <f t="shared" si="2"/>
        <v>0</v>
      </c>
      <c r="BH102" s="157">
        <f t="shared" si="3"/>
        <v>0</v>
      </c>
      <c r="BI102" s="157">
        <f t="shared" si="4"/>
        <v>0</v>
      </c>
      <c r="BJ102" s="156" t="s">
        <v>84</v>
      </c>
      <c r="BK102" s="155"/>
      <c r="BL102" s="155"/>
      <c r="BM102" s="155"/>
    </row>
    <row r="103" spans="2:65" s="1" customFormat="1" ht="18" customHeight="1">
      <c r="B103" s="38"/>
      <c r="C103" s="39"/>
      <c r="D103" s="117" t="s">
        <v>140</v>
      </c>
      <c r="E103" s="39"/>
      <c r="F103" s="39"/>
      <c r="G103" s="39"/>
      <c r="H103" s="39"/>
      <c r="I103" s="39"/>
      <c r="J103" s="39"/>
      <c r="K103" s="39"/>
      <c r="L103" s="39"/>
      <c r="M103" s="39"/>
      <c r="N103" s="224">
        <f>ROUND(N89*T103,2)</f>
        <v>0</v>
      </c>
      <c r="O103" s="225"/>
      <c r="P103" s="225"/>
      <c r="Q103" s="225"/>
      <c r="R103" s="40"/>
      <c r="S103" s="152"/>
      <c r="T103" s="158"/>
      <c r="U103" s="159" t="s">
        <v>42</v>
      </c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6" t="s">
        <v>141</v>
      </c>
      <c r="AZ103" s="155"/>
      <c r="BA103" s="155"/>
      <c r="BB103" s="155"/>
      <c r="BC103" s="155"/>
      <c r="BD103" s="155"/>
      <c r="BE103" s="157">
        <f t="shared" si="0"/>
        <v>0</v>
      </c>
      <c r="BF103" s="157">
        <f t="shared" si="1"/>
        <v>0</v>
      </c>
      <c r="BG103" s="157">
        <f t="shared" si="2"/>
        <v>0</v>
      </c>
      <c r="BH103" s="157">
        <f t="shared" si="3"/>
        <v>0</v>
      </c>
      <c r="BI103" s="157">
        <f t="shared" si="4"/>
        <v>0</v>
      </c>
      <c r="BJ103" s="156" t="s">
        <v>84</v>
      </c>
      <c r="BK103" s="155"/>
      <c r="BL103" s="155"/>
      <c r="BM103" s="155"/>
    </row>
    <row r="104" spans="2:65" s="1" customFormat="1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/>
      <c r="T104" s="139"/>
      <c r="U104" s="139"/>
    </row>
    <row r="105" spans="2:65" s="1" customFormat="1" ht="29.25" customHeight="1">
      <c r="B105" s="38"/>
      <c r="C105" s="127" t="s">
        <v>112</v>
      </c>
      <c r="D105" s="128"/>
      <c r="E105" s="128"/>
      <c r="F105" s="128"/>
      <c r="G105" s="128"/>
      <c r="H105" s="128"/>
      <c r="I105" s="128"/>
      <c r="J105" s="128"/>
      <c r="K105" s="128"/>
      <c r="L105" s="219">
        <f>ROUND(SUM(N89+N97),2)</f>
        <v>0</v>
      </c>
      <c r="M105" s="219"/>
      <c r="N105" s="219"/>
      <c r="O105" s="219"/>
      <c r="P105" s="219"/>
      <c r="Q105" s="219"/>
      <c r="R105" s="40"/>
      <c r="T105" s="139"/>
      <c r="U105" s="139"/>
    </row>
    <row r="106" spans="2:65" s="1" customFormat="1" ht="6.95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  <c r="T106" s="139"/>
      <c r="U106" s="139"/>
    </row>
    <row r="110" spans="2:65" s="1" customFormat="1" ht="6.95" customHeight="1"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7"/>
    </row>
    <row r="111" spans="2:65" s="1" customFormat="1" ht="36.950000000000003" customHeight="1">
      <c r="B111" s="38"/>
      <c r="C111" s="237" t="s">
        <v>142</v>
      </c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40"/>
    </row>
    <row r="112" spans="2:65" s="1" customFormat="1" ht="6.9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30" customHeight="1">
      <c r="B113" s="38"/>
      <c r="C113" s="33" t="s">
        <v>19</v>
      </c>
      <c r="D113" s="39"/>
      <c r="E113" s="39"/>
      <c r="F113" s="294" t="str">
        <f>F6</f>
        <v>Technické zhodnocení chodníku na ul. K.H. Máchy v Šumperku</v>
      </c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39"/>
      <c r="R113" s="40"/>
    </row>
    <row r="114" spans="2:65" ht="30" customHeight="1">
      <c r="B114" s="25"/>
      <c r="C114" s="33" t="s">
        <v>119</v>
      </c>
      <c r="D114" s="29"/>
      <c r="E114" s="29"/>
      <c r="F114" s="294" t="s">
        <v>221</v>
      </c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9"/>
      <c r="R114" s="26"/>
    </row>
    <row r="115" spans="2:65" s="1" customFormat="1" ht="36.950000000000003" customHeight="1">
      <c r="B115" s="38"/>
      <c r="C115" s="72" t="s">
        <v>121</v>
      </c>
      <c r="D115" s="39"/>
      <c r="E115" s="39"/>
      <c r="F115" s="239" t="str">
        <f>F8</f>
        <v>SO 101 - Chodník</v>
      </c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39"/>
      <c r="R115" s="40"/>
    </row>
    <row r="116" spans="2:65" s="1" customFormat="1" ht="6.9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 ht="18" customHeight="1">
      <c r="B117" s="38"/>
      <c r="C117" s="33" t="s">
        <v>24</v>
      </c>
      <c r="D117" s="39"/>
      <c r="E117" s="39"/>
      <c r="F117" s="31" t="str">
        <f>F10</f>
        <v>Šumperk</v>
      </c>
      <c r="G117" s="39"/>
      <c r="H117" s="39"/>
      <c r="I117" s="39"/>
      <c r="J117" s="39"/>
      <c r="K117" s="33" t="s">
        <v>26</v>
      </c>
      <c r="L117" s="39"/>
      <c r="M117" s="296" t="str">
        <f>IF(O10="","",O10)</f>
        <v>18. 8. 2018</v>
      </c>
      <c r="N117" s="296"/>
      <c r="O117" s="296"/>
      <c r="P117" s="296"/>
      <c r="Q117" s="39"/>
      <c r="R117" s="40"/>
    </row>
    <row r="118" spans="2:65" s="1" customFormat="1" ht="6.9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1" customFormat="1" ht="15">
      <c r="B119" s="38"/>
      <c r="C119" s="33" t="s">
        <v>28</v>
      </c>
      <c r="D119" s="39"/>
      <c r="E119" s="39"/>
      <c r="F119" s="31" t="str">
        <f>E13</f>
        <v xml:space="preserve"> </v>
      </c>
      <c r="G119" s="39"/>
      <c r="H119" s="39"/>
      <c r="I119" s="39"/>
      <c r="J119" s="39"/>
      <c r="K119" s="33" t="s">
        <v>34</v>
      </c>
      <c r="L119" s="39"/>
      <c r="M119" s="259" t="str">
        <f>E19</f>
        <v xml:space="preserve"> </v>
      </c>
      <c r="N119" s="259"/>
      <c r="O119" s="259"/>
      <c r="P119" s="259"/>
      <c r="Q119" s="259"/>
      <c r="R119" s="40"/>
    </row>
    <row r="120" spans="2:65" s="1" customFormat="1" ht="14.45" customHeight="1">
      <c r="B120" s="38"/>
      <c r="C120" s="33" t="s">
        <v>32</v>
      </c>
      <c r="D120" s="39"/>
      <c r="E120" s="39"/>
      <c r="F120" s="31" t="str">
        <f>IF(E16="","",E16)</f>
        <v>Vyplň údaj</v>
      </c>
      <c r="G120" s="39"/>
      <c r="H120" s="39"/>
      <c r="I120" s="39"/>
      <c r="J120" s="39"/>
      <c r="K120" s="33" t="s">
        <v>36</v>
      </c>
      <c r="L120" s="39"/>
      <c r="M120" s="259" t="str">
        <f>E22</f>
        <v xml:space="preserve"> </v>
      </c>
      <c r="N120" s="259"/>
      <c r="O120" s="259"/>
      <c r="P120" s="259"/>
      <c r="Q120" s="259"/>
      <c r="R120" s="40"/>
    </row>
    <row r="121" spans="2:65" s="1" customFormat="1" ht="10.3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</row>
    <row r="122" spans="2:65" s="9" customFormat="1" ht="29.25" customHeight="1">
      <c r="B122" s="160"/>
      <c r="C122" s="161" t="s">
        <v>143</v>
      </c>
      <c r="D122" s="162" t="s">
        <v>144</v>
      </c>
      <c r="E122" s="162" t="s">
        <v>59</v>
      </c>
      <c r="F122" s="286" t="s">
        <v>145</v>
      </c>
      <c r="G122" s="286"/>
      <c r="H122" s="286"/>
      <c r="I122" s="286"/>
      <c r="J122" s="162" t="s">
        <v>146</v>
      </c>
      <c r="K122" s="162" t="s">
        <v>147</v>
      </c>
      <c r="L122" s="287" t="s">
        <v>148</v>
      </c>
      <c r="M122" s="287"/>
      <c r="N122" s="286" t="s">
        <v>126</v>
      </c>
      <c r="O122" s="286"/>
      <c r="P122" s="286"/>
      <c r="Q122" s="288"/>
      <c r="R122" s="163"/>
      <c r="T122" s="83" t="s">
        <v>149</v>
      </c>
      <c r="U122" s="84" t="s">
        <v>41</v>
      </c>
      <c r="V122" s="84" t="s">
        <v>150</v>
      </c>
      <c r="W122" s="84" t="s">
        <v>151</v>
      </c>
      <c r="X122" s="84" t="s">
        <v>152</v>
      </c>
      <c r="Y122" s="84" t="s">
        <v>153</v>
      </c>
      <c r="Z122" s="84" t="s">
        <v>154</v>
      </c>
      <c r="AA122" s="85" t="s">
        <v>155</v>
      </c>
    </row>
    <row r="123" spans="2:65" s="1" customFormat="1" ht="29.25" customHeight="1">
      <c r="B123" s="38"/>
      <c r="C123" s="87" t="s">
        <v>123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289">
        <f>BK123</f>
        <v>0</v>
      </c>
      <c r="O123" s="290"/>
      <c r="P123" s="290"/>
      <c r="Q123" s="290"/>
      <c r="R123" s="40"/>
      <c r="T123" s="86"/>
      <c r="U123" s="54"/>
      <c r="V123" s="54"/>
      <c r="W123" s="164">
        <f>W124+W188</f>
        <v>0</v>
      </c>
      <c r="X123" s="54"/>
      <c r="Y123" s="164">
        <f>Y124+Y188</f>
        <v>62.760790000000007</v>
      </c>
      <c r="Z123" s="54"/>
      <c r="AA123" s="165">
        <f>AA124+AA188</f>
        <v>0</v>
      </c>
      <c r="AT123" s="21" t="s">
        <v>76</v>
      </c>
      <c r="AU123" s="21" t="s">
        <v>128</v>
      </c>
      <c r="BK123" s="166">
        <f>BK124+BK188</f>
        <v>0</v>
      </c>
    </row>
    <row r="124" spans="2:65" s="10" customFormat="1" ht="37.35" customHeight="1">
      <c r="B124" s="167"/>
      <c r="C124" s="168"/>
      <c r="D124" s="169" t="s">
        <v>129</v>
      </c>
      <c r="E124" s="169"/>
      <c r="F124" s="169"/>
      <c r="G124" s="169"/>
      <c r="H124" s="169"/>
      <c r="I124" s="169"/>
      <c r="J124" s="169"/>
      <c r="K124" s="169"/>
      <c r="L124" s="169"/>
      <c r="M124" s="169"/>
      <c r="N124" s="291">
        <f>BK124</f>
        <v>0</v>
      </c>
      <c r="O124" s="292"/>
      <c r="P124" s="292"/>
      <c r="Q124" s="292"/>
      <c r="R124" s="170"/>
      <c r="T124" s="171"/>
      <c r="U124" s="168"/>
      <c r="V124" s="168"/>
      <c r="W124" s="172">
        <f>W125+W134+W165+W186</f>
        <v>0</v>
      </c>
      <c r="X124" s="168"/>
      <c r="Y124" s="172">
        <f>Y125+Y134+Y165+Y186</f>
        <v>62.760790000000007</v>
      </c>
      <c r="Z124" s="168"/>
      <c r="AA124" s="173">
        <f>AA125+AA134+AA165+AA186</f>
        <v>0</v>
      </c>
      <c r="AR124" s="174" t="s">
        <v>84</v>
      </c>
      <c r="AT124" s="175" t="s">
        <v>76</v>
      </c>
      <c r="AU124" s="175" t="s">
        <v>77</v>
      </c>
      <c r="AY124" s="174" t="s">
        <v>156</v>
      </c>
      <c r="BK124" s="176">
        <f>BK125+BK134+BK165+BK186</f>
        <v>0</v>
      </c>
    </row>
    <row r="125" spans="2:65" s="10" customFormat="1" ht="19.899999999999999" customHeight="1">
      <c r="B125" s="167"/>
      <c r="C125" s="168"/>
      <c r="D125" s="177" t="s">
        <v>223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268">
        <f>BK125</f>
        <v>0</v>
      </c>
      <c r="O125" s="269"/>
      <c r="P125" s="269"/>
      <c r="Q125" s="269"/>
      <c r="R125" s="170"/>
      <c r="T125" s="171"/>
      <c r="U125" s="168"/>
      <c r="V125" s="168"/>
      <c r="W125" s="172">
        <f>SUM(W126:W133)</f>
        <v>0</v>
      </c>
      <c r="X125" s="168"/>
      <c r="Y125" s="172">
        <f>SUM(Y126:Y133)</f>
        <v>0</v>
      </c>
      <c r="Z125" s="168"/>
      <c r="AA125" s="173">
        <f>SUM(AA126:AA133)</f>
        <v>0</v>
      </c>
      <c r="AR125" s="174" t="s">
        <v>84</v>
      </c>
      <c r="AT125" s="175" t="s">
        <v>76</v>
      </c>
      <c r="AU125" s="175" t="s">
        <v>84</v>
      </c>
      <c r="AY125" s="174" t="s">
        <v>156</v>
      </c>
      <c r="BK125" s="176">
        <f>SUM(BK126:BK133)</f>
        <v>0</v>
      </c>
    </row>
    <row r="126" spans="2:65" s="1" customFormat="1" ht="31.5" customHeight="1">
      <c r="B126" s="38"/>
      <c r="C126" s="178" t="s">
        <v>84</v>
      </c>
      <c r="D126" s="178" t="s">
        <v>157</v>
      </c>
      <c r="E126" s="179" t="s">
        <v>227</v>
      </c>
      <c r="F126" s="282" t="s">
        <v>228</v>
      </c>
      <c r="G126" s="282"/>
      <c r="H126" s="282"/>
      <c r="I126" s="282"/>
      <c r="J126" s="180" t="s">
        <v>160</v>
      </c>
      <c r="K126" s="181">
        <v>182</v>
      </c>
      <c r="L126" s="274">
        <v>0</v>
      </c>
      <c r="M126" s="283"/>
      <c r="N126" s="275">
        <f>ROUND(L126*K126,2)</f>
        <v>0</v>
      </c>
      <c r="O126" s="275"/>
      <c r="P126" s="275"/>
      <c r="Q126" s="275"/>
      <c r="R126" s="40"/>
      <c r="T126" s="182" t="s">
        <v>22</v>
      </c>
      <c r="U126" s="47" t="s">
        <v>42</v>
      </c>
      <c r="V126" s="39"/>
      <c r="W126" s="183">
        <f>V126*K126</f>
        <v>0</v>
      </c>
      <c r="X126" s="183">
        <v>0</v>
      </c>
      <c r="Y126" s="183">
        <f>X126*K126</f>
        <v>0</v>
      </c>
      <c r="Z126" s="183">
        <v>0</v>
      </c>
      <c r="AA126" s="184">
        <f>Z126*K126</f>
        <v>0</v>
      </c>
      <c r="AR126" s="21" t="s">
        <v>161</v>
      </c>
      <c r="AT126" s="21" t="s">
        <v>157</v>
      </c>
      <c r="AU126" s="21" t="s">
        <v>89</v>
      </c>
      <c r="AY126" s="21" t="s">
        <v>156</v>
      </c>
      <c r="BE126" s="121">
        <f>IF(U126="základní",N126,0)</f>
        <v>0</v>
      </c>
      <c r="BF126" s="121">
        <f>IF(U126="snížená",N126,0)</f>
        <v>0</v>
      </c>
      <c r="BG126" s="121">
        <f>IF(U126="zákl. přenesená",N126,0)</f>
        <v>0</v>
      </c>
      <c r="BH126" s="121">
        <f>IF(U126="sníž. přenesená",N126,0)</f>
        <v>0</v>
      </c>
      <c r="BI126" s="121">
        <f>IF(U126="nulová",N126,0)</f>
        <v>0</v>
      </c>
      <c r="BJ126" s="21" t="s">
        <v>84</v>
      </c>
      <c r="BK126" s="121">
        <f>ROUND(L126*K126,2)</f>
        <v>0</v>
      </c>
      <c r="BL126" s="21" t="s">
        <v>161</v>
      </c>
      <c r="BM126" s="21" t="s">
        <v>229</v>
      </c>
    </row>
    <row r="127" spans="2:65" s="11" customFormat="1" ht="22.5" customHeight="1">
      <c r="B127" s="185"/>
      <c r="C127" s="186"/>
      <c r="D127" s="186"/>
      <c r="E127" s="187" t="s">
        <v>22</v>
      </c>
      <c r="F127" s="276" t="s">
        <v>230</v>
      </c>
      <c r="G127" s="277"/>
      <c r="H127" s="277"/>
      <c r="I127" s="277"/>
      <c r="J127" s="186"/>
      <c r="K127" s="188" t="s">
        <v>22</v>
      </c>
      <c r="L127" s="186"/>
      <c r="M127" s="186"/>
      <c r="N127" s="186"/>
      <c r="O127" s="186"/>
      <c r="P127" s="186"/>
      <c r="Q127" s="186"/>
      <c r="R127" s="189"/>
      <c r="T127" s="190"/>
      <c r="U127" s="186"/>
      <c r="V127" s="186"/>
      <c r="W127" s="186"/>
      <c r="X127" s="186"/>
      <c r="Y127" s="186"/>
      <c r="Z127" s="186"/>
      <c r="AA127" s="191"/>
      <c r="AT127" s="192" t="s">
        <v>164</v>
      </c>
      <c r="AU127" s="192" t="s">
        <v>89</v>
      </c>
      <c r="AV127" s="11" t="s">
        <v>84</v>
      </c>
      <c r="AW127" s="11" t="s">
        <v>35</v>
      </c>
      <c r="AX127" s="11" t="s">
        <v>77</v>
      </c>
      <c r="AY127" s="192" t="s">
        <v>156</v>
      </c>
    </row>
    <row r="128" spans="2:65" s="12" customFormat="1" ht="22.5" customHeight="1">
      <c r="B128" s="193"/>
      <c r="C128" s="194"/>
      <c r="D128" s="194"/>
      <c r="E128" s="195" t="s">
        <v>22</v>
      </c>
      <c r="F128" s="278" t="s">
        <v>231</v>
      </c>
      <c r="G128" s="279"/>
      <c r="H128" s="279"/>
      <c r="I128" s="279"/>
      <c r="J128" s="194"/>
      <c r="K128" s="196">
        <v>142</v>
      </c>
      <c r="L128" s="194"/>
      <c r="M128" s="194"/>
      <c r="N128" s="194"/>
      <c r="O128" s="194"/>
      <c r="P128" s="194"/>
      <c r="Q128" s="194"/>
      <c r="R128" s="197"/>
      <c r="T128" s="198"/>
      <c r="U128" s="194"/>
      <c r="V128" s="194"/>
      <c r="W128" s="194"/>
      <c r="X128" s="194"/>
      <c r="Y128" s="194"/>
      <c r="Z128" s="194"/>
      <c r="AA128" s="199"/>
      <c r="AT128" s="200" t="s">
        <v>164</v>
      </c>
      <c r="AU128" s="200" t="s">
        <v>89</v>
      </c>
      <c r="AV128" s="12" t="s">
        <v>89</v>
      </c>
      <c r="AW128" s="12" t="s">
        <v>35</v>
      </c>
      <c r="AX128" s="12" t="s">
        <v>77</v>
      </c>
      <c r="AY128" s="200" t="s">
        <v>156</v>
      </c>
    </row>
    <row r="129" spans="2:65" s="11" customFormat="1" ht="22.5" customHeight="1">
      <c r="B129" s="185"/>
      <c r="C129" s="186"/>
      <c r="D129" s="186"/>
      <c r="E129" s="187" t="s">
        <v>22</v>
      </c>
      <c r="F129" s="284" t="s">
        <v>232</v>
      </c>
      <c r="G129" s="285"/>
      <c r="H129" s="285"/>
      <c r="I129" s="285"/>
      <c r="J129" s="186"/>
      <c r="K129" s="188" t="s">
        <v>22</v>
      </c>
      <c r="L129" s="186"/>
      <c r="M129" s="186"/>
      <c r="N129" s="186"/>
      <c r="O129" s="186"/>
      <c r="P129" s="186"/>
      <c r="Q129" s="186"/>
      <c r="R129" s="189"/>
      <c r="T129" s="190"/>
      <c r="U129" s="186"/>
      <c r="V129" s="186"/>
      <c r="W129" s="186"/>
      <c r="X129" s="186"/>
      <c r="Y129" s="186"/>
      <c r="Z129" s="186"/>
      <c r="AA129" s="191"/>
      <c r="AT129" s="192" t="s">
        <v>164</v>
      </c>
      <c r="AU129" s="192" t="s">
        <v>89</v>
      </c>
      <c r="AV129" s="11" t="s">
        <v>84</v>
      </c>
      <c r="AW129" s="11" t="s">
        <v>35</v>
      </c>
      <c r="AX129" s="11" t="s">
        <v>77</v>
      </c>
      <c r="AY129" s="192" t="s">
        <v>156</v>
      </c>
    </row>
    <row r="130" spans="2:65" s="12" customFormat="1" ht="22.5" customHeight="1">
      <c r="B130" s="193"/>
      <c r="C130" s="194"/>
      <c r="D130" s="194"/>
      <c r="E130" s="195" t="s">
        <v>22</v>
      </c>
      <c r="F130" s="278" t="s">
        <v>233</v>
      </c>
      <c r="G130" s="279"/>
      <c r="H130" s="279"/>
      <c r="I130" s="279"/>
      <c r="J130" s="194"/>
      <c r="K130" s="196">
        <v>32</v>
      </c>
      <c r="L130" s="194"/>
      <c r="M130" s="194"/>
      <c r="N130" s="194"/>
      <c r="O130" s="194"/>
      <c r="P130" s="194"/>
      <c r="Q130" s="194"/>
      <c r="R130" s="197"/>
      <c r="T130" s="198"/>
      <c r="U130" s="194"/>
      <c r="V130" s="194"/>
      <c r="W130" s="194"/>
      <c r="X130" s="194"/>
      <c r="Y130" s="194"/>
      <c r="Z130" s="194"/>
      <c r="AA130" s="199"/>
      <c r="AT130" s="200" t="s">
        <v>164</v>
      </c>
      <c r="AU130" s="200" t="s">
        <v>89</v>
      </c>
      <c r="AV130" s="12" t="s">
        <v>89</v>
      </c>
      <c r="AW130" s="12" t="s">
        <v>35</v>
      </c>
      <c r="AX130" s="12" t="s">
        <v>77</v>
      </c>
      <c r="AY130" s="200" t="s">
        <v>156</v>
      </c>
    </row>
    <row r="131" spans="2:65" s="11" customFormat="1" ht="22.5" customHeight="1">
      <c r="B131" s="185"/>
      <c r="C131" s="186"/>
      <c r="D131" s="186"/>
      <c r="E131" s="187" t="s">
        <v>22</v>
      </c>
      <c r="F131" s="284" t="s">
        <v>234</v>
      </c>
      <c r="G131" s="285"/>
      <c r="H131" s="285"/>
      <c r="I131" s="285"/>
      <c r="J131" s="186"/>
      <c r="K131" s="188" t="s">
        <v>22</v>
      </c>
      <c r="L131" s="186"/>
      <c r="M131" s="186"/>
      <c r="N131" s="186"/>
      <c r="O131" s="186"/>
      <c r="P131" s="186"/>
      <c r="Q131" s="186"/>
      <c r="R131" s="189"/>
      <c r="T131" s="190"/>
      <c r="U131" s="186"/>
      <c r="V131" s="186"/>
      <c r="W131" s="186"/>
      <c r="X131" s="186"/>
      <c r="Y131" s="186"/>
      <c r="Z131" s="186"/>
      <c r="AA131" s="191"/>
      <c r="AT131" s="192" t="s">
        <v>164</v>
      </c>
      <c r="AU131" s="192" t="s">
        <v>89</v>
      </c>
      <c r="AV131" s="11" t="s">
        <v>84</v>
      </c>
      <c r="AW131" s="11" t="s">
        <v>35</v>
      </c>
      <c r="AX131" s="11" t="s">
        <v>77</v>
      </c>
      <c r="AY131" s="192" t="s">
        <v>156</v>
      </c>
    </row>
    <row r="132" spans="2:65" s="12" customFormat="1" ht="22.5" customHeight="1">
      <c r="B132" s="193"/>
      <c r="C132" s="194"/>
      <c r="D132" s="194"/>
      <c r="E132" s="195" t="s">
        <v>22</v>
      </c>
      <c r="F132" s="278" t="s">
        <v>201</v>
      </c>
      <c r="G132" s="279"/>
      <c r="H132" s="279"/>
      <c r="I132" s="279"/>
      <c r="J132" s="194"/>
      <c r="K132" s="196">
        <v>8</v>
      </c>
      <c r="L132" s="194"/>
      <c r="M132" s="194"/>
      <c r="N132" s="194"/>
      <c r="O132" s="194"/>
      <c r="P132" s="194"/>
      <c r="Q132" s="194"/>
      <c r="R132" s="197"/>
      <c r="T132" s="198"/>
      <c r="U132" s="194"/>
      <c r="V132" s="194"/>
      <c r="W132" s="194"/>
      <c r="X132" s="194"/>
      <c r="Y132" s="194"/>
      <c r="Z132" s="194"/>
      <c r="AA132" s="199"/>
      <c r="AT132" s="200" t="s">
        <v>164</v>
      </c>
      <c r="AU132" s="200" t="s">
        <v>89</v>
      </c>
      <c r="AV132" s="12" t="s">
        <v>89</v>
      </c>
      <c r="AW132" s="12" t="s">
        <v>35</v>
      </c>
      <c r="AX132" s="12" t="s">
        <v>77</v>
      </c>
      <c r="AY132" s="200" t="s">
        <v>156</v>
      </c>
    </row>
    <row r="133" spans="2:65" s="13" customFormat="1" ht="22.5" customHeight="1">
      <c r="B133" s="201"/>
      <c r="C133" s="202"/>
      <c r="D133" s="202"/>
      <c r="E133" s="203" t="s">
        <v>22</v>
      </c>
      <c r="F133" s="280" t="s">
        <v>166</v>
      </c>
      <c r="G133" s="281"/>
      <c r="H133" s="281"/>
      <c r="I133" s="281"/>
      <c r="J133" s="202"/>
      <c r="K133" s="204">
        <v>182</v>
      </c>
      <c r="L133" s="202"/>
      <c r="M133" s="202"/>
      <c r="N133" s="202"/>
      <c r="O133" s="202"/>
      <c r="P133" s="202"/>
      <c r="Q133" s="202"/>
      <c r="R133" s="205"/>
      <c r="T133" s="206"/>
      <c r="U133" s="202"/>
      <c r="V133" s="202"/>
      <c r="W133" s="202"/>
      <c r="X133" s="202"/>
      <c r="Y133" s="202"/>
      <c r="Z133" s="202"/>
      <c r="AA133" s="207"/>
      <c r="AT133" s="208" t="s">
        <v>164</v>
      </c>
      <c r="AU133" s="208" t="s">
        <v>89</v>
      </c>
      <c r="AV133" s="13" t="s">
        <v>161</v>
      </c>
      <c r="AW133" s="13" t="s">
        <v>35</v>
      </c>
      <c r="AX133" s="13" t="s">
        <v>84</v>
      </c>
      <c r="AY133" s="208" t="s">
        <v>156</v>
      </c>
    </row>
    <row r="134" spans="2:65" s="10" customFormat="1" ht="29.85" customHeight="1">
      <c r="B134" s="167"/>
      <c r="C134" s="168"/>
      <c r="D134" s="177" t="s">
        <v>224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268">
        <f>BK134</f>
        <v>0</v>
      </c>
      <c r="O134" s="269"/>
      <c r="P134" s="269"/>
      <c r="Q134" s="269"/>
      <c r="R134" s="170"/>
      <c r="T134" s="171"/>
      <c r="U134" s="168"/>
      <c r="V134" s="168"/>
      <c r="W134" s="172">
        <f>SUM(W135:W164)</f>
        <v>0</v>
      </c>
      <c r="X134" s="168"/>
      <c r="Y134" s="172">
        <f>SUM(Y135:Y164)</f>
        <v>43.868620000000007</v>
      </c>
      <c r="Z134" s="168"/>
      <c r="AA134" s="173">
        <f>SUM(AA135:AA164)</f>
        <v>0</v>
      </c>
      <c r="AR134" s="174" t="s">
        <v>84</v>
      </c>
      <c r="AT134" s="175" t="s">
        <v>76</v>
      </c>
      <c r="AU134" s="175" t="s">
        <v>84</v>
      </c>
      <c r="AY134" s="174" t="s">
        <v>156</v>
      </c>
      <c r="BK134" s="176">
        <f>SUM(BK135:BK164)</f>
        <v>0</v>
      </c>
    </row>
    <row r="135" spans="2:65" s="1" customFormat="1" ht="22.5" customHeight="1">
      <c r="B135" s="38"/>
      <c r="C135" s="178" t="s">
        <v>89</v>
      </c>
      <c r="D135" s="178" t="s">
        <v>157</v>
      </c>
      <c r="E135" s="179" t="s">
        <v>235</v>
      </c>
      <c r="F135" s="282" t="s">
        <v>236</v>
      </c>
      <c r="G135" s="282"/>
      <c r="H135" s="282"/>
      <c r="I135" s="282"/>
      <c r="J135" s="180" t="s">
        <v>160</v>
      </c>
      <c r="K135" s="181">
        <v>182</v>
      </c>
      <c r="L135" s="274">
        <v>0</v>
      </c>
      <c r="M135" s="283"/>
      <c r="N135" s="275">
        <f>ROUND(L135*K135,2)</f>
        <v>0</v>
      </c>
      <c r="O135" s="275"/>
      <c r="P135" s="275"/>
      <c r="Q135" s="275"/>
      <c r="R135" s="40"/>
      <c r="T135" s="182" t="s">
        <v>22</v>
      </c>
      <c r="U135" s="47" t="s">
        <v>42</v>
      </c>
      <c r="V135" s="39"/>
      <c r="W135" s="183">
        <f>V135*K135</f>
        <v>0</v>
      </c>
      <c r="X135" s="183">
        <v>0</v>
      </c>
      <c r="Y135" s="183">
        <f>X135*K135</f>
        <v>0</v>
      </c>
      <c r="Z135" s="183">
        <v>0</v>
      </c>
      <c r="AA135" s="184">
        <f>Z135*K135</f>
        <v>0</v>
      </c>
      <c r="AR135" s="21" t="s">
        <v>161</v>
      </c>
      <c r="AT135" s="21" t="s">
        <v>157</v>
      </c>
      <c r="AU135" s="21" t="s">
        <v>89</v>
      </c>
      <c r="AY135" s="21" t="s">
        <v>156</v>
      </c>
      <c r="BE135" s="121">
        <f>IF(U135="základní",N135,0)</f>
        <v>0</v>
      </c>
      <c r="BF135" s="121">
        <f>IF(U135="snížená",N135,0)</f>
        <v>0</v>
      </c>
      <c r="BG135" s="121">
        <f>IF(U135="zákl. přenesená",N135,0)</f>
        <v>0</v>
      </c>
      <c r="BH135" s="121">
        <f>IF(U135="sníž. přenesená",N135,0)</f>
        <v>0</v>
      </c>
      <c r="BI135" s="121">
        <f>IF(U135="nulová",N135,0)</f>
        <v>0</v>
      </c>
      <c r="BJ135" s="21" t="s">
        <v>84</v>
      </c>
      <c r="BK135" s="121">
        <f>ROUND(L135*K135,2)</f>
        <v>0</v>
      </c>
      <c r="BL135" s="21" t="s">
        <v>161</v>
      </c>
      <c r="BM135" s="21" t="s">
        <v>237</v>
      </c>
    </row>
    <row r="136" spans="2:65" s="11" customFormat="1" ht="22.5" customHeight="1">
      <c r="B136" s="185"/>
      <c r="C136" s="186"/>
      <c r="D136" s="186"/>
      <c r="E136" s="187" t="s">
        <v>22</v>
      </c>
      <c r="F136" s="276" t="s">
        <v>230</v>
      </c>
      <c r="G136" s="277"/>
      <c r="H136" s="277"/>
      <c r="I136" s="277"/>
      <c r="J136" s="186"/>
      <c r="K136" s="188" t="s">
        <v>22</v>
      </c>
      <c r="L136" s="186"/>
      <c r="M136" s="186"/>
      <c r="N136" s="186"/>
      <c r="O136" s="186"/>
      <c r="P136" s="186"/>
      <c r="Q136" s="186"/>
      <c r="R136" s="189"/>
      <c r="T136" s="190"/>
      <c r="U136" s="186"/>
      <c r="V136" s="186"/>
      <c r="W136" s="186"/>
      <c r="X136" s="186"/>
      <c r="Y136" s="186"/>
      <c r="Z136" s="186"/>
      <c r="AA136" s="191"/>
      <c r="AT136" s="192" t="s">
        <v>164</v>
      </c>
      <c r="AU136" s="192" t="s">
        <v>89</v>
      </c>
      <c r="AV136" s="11" t="s">
        <v>84</v>
      </c>
      <c r="AW136" s="11" t="s">
        <v>35</v>
      </c>
      <c r="AX136" s="11" t="s">
        <v>77</v>
      </c>
      <c r="AY136" s="192" t="s">
        <v>156</v>
      </c>
    </row>
    <row r="137" spans="2:65" s="12" customFormat="1" ht="22.5" customHeight="1">
      <c r="B137" s="193"/>
      <c r="C137" s="194"/>
      <c r="D137" s="194"/>
      <c r="E137" s="195" t="s">
        <v>22</v>
      </c>
      <c r="F137" s="278" t="s">
        <v>231</v>
      </c>
      <c r="G137" s="279"/>
      <c r="H137" s="279"/>
      <c r="I137" s="279"/>
      <c r="J137" s="194"/>
      <c r="K137" s="196">
        <v>142</v>
      </c>
      <c r="L137" s="194"/>
      <c r="M137" s="194"/>
      <c r="N137" s="194"/>
      <c r="O137" s="194"/>
      <c r="P137" s="194"/>
      <c r="Q137" s="194"/>
      <c r="R137" s="197"/>
      <c r="T137" s="198"/>
      <c r="U137" s="194"/>
      <c r="V137" s="194"/>
      <c r="W137" s="194"/>
      <c r="X137" s="194"/>
      <c r="Y137" s="194"/>
      <c r="Z137" s="194"/>
      <c r="AA137" s="199"/>
      <c r="AT137" s="200" t="s">
        <v>164</v>
      </c>
      <c r="AU137" s="200" t="s">
        <v>89</v>
      </c>
      <c r="AV137" s="12" t="s">
        <v>89</v>
      </c>
      <c r="AW137" s="12" t="s">
        <v>35</v>
      </c>
      <c r="AX137" s="12" t="s">
        <v>77</v>
      </c>
      <c r="AY137" s="200" t="s">
        <v>156</v>
      </c>
    </row>
    <row r="138" spans="2:65" s="11" customFormat="1" ht="22.5" customHeight="1">
      <c r="B138" s="185"/>
      <c r="C138" s="186"/>
      <c r="D138" s="186"/>
      <c r="E138" s="187" t="s">
        <v>22</v>
      </c>
      <c r="F138" s="284" t="s">
        <v>232</v>
      </c>
      <c r="G138" s="285"/>
      <c r="H138" s="285"/>
      <c r="I138" s="285"/>
      <c r="J138" s="186"/>
      <c r="K138" s="188" t="s">
        <v>22</v>
      </c>
      <c r="L138" s="186"/>
      <c r="M138" s="186"/>
      <c r="N138" s="186"/>
      <c r="O138" s="186"/>
      <c r="P138" s="186"/>
      <c r="Q138" s="186"/>
      <c r="R138" s="189"/>
      <c r="T138" s="190"/>
      <c r="U138" s="186"/>
      <c r="V138" s="186"/>
      <c r="W138" s="186"/>
      <c r="X138" s="186"/>
      <c r="Y138" s="186"/>
      <c r="Z138" s="186"/>
      <c r="AA138" s="191"/>
      <c r="AT138" s="192" t="s">
        <v>164</v>
      </c>
      <c r="AU138" s="192" t="s">
        <v>89</v>
      </c>
      <c r="AV138" s="11" t="s">
        <v>84</v>
      </c>
      <c r="AW138" s="11" t="s">
        <v>35</v>
      </c>
      <c r="AX138" s="11" t="s">
        <v>77</v>
      </c>
      <c r="AY138" s="192" t="s">
        <v>156</v>
      </c>
    </row>
    <row r="139" spans="2:65" s="12" customFormat="1" ht="22.5" customHeight="1">
      <c r="B139" s="193"/>
      <c r="C139" s="194"/>
      <c r="D139" s="194"/>
      <c r="E139" s="195" t="s">
        <v>22</v>
      </c>
      <c r="F139" s="278" t="s">
        <v>233</v>
      </c>
      <c r="G139" s="279"/>
      <c r="H139" s="279"/>
      <c r="I139" s="279"/>
      <c r="J139" s="194"/>
      <c r="K139" s="196">
        <v>32</v>
      </c>
      <c r="L139" s="194"/>
      <c r="M139" s="194"/>
      <c r="N139" s="194"/>
      <c r="O139" s="194"/>
      <c r="P139" s="194"/>
      <c r="Q139" s="194"/>
      <c r="R139" s="197"/>
      <c r="T139" s="198"/>
      <c r="U139" s="194"/>
      <c r="V139" s="194"/>
      <c r="W139" s="194"/>
      <c r="X139" s="194"/>
      <c r="Y139" s="194"/>
      <c r="Z139" s="194"/>
      <c r="AA139" s="199"/>
      <c r="AT139" s="200" t="s">
        <v>164</v>
      </c>
      <c r="AU139" s="200" t="s">
        <v>89</v>
      </c>
      <c r="AV139" s="12" t="s">
        <v>89</v>
      </c>
      <c r="AW139" s="12" t="s">
        <v>35</v>
      </c>
      <c r="AX139" s="12" t="s">
        <v>77</v>
      </c>
      <c r="AY139" s="200" t="s">
        <v>156</v>
      </c>
    </row>
    <row r="140" spans="2:65" s="11" customFormat="1" ht="22.5" customHeight="1">
      <c r="B140" s="185"/>
      <c r="C140" s="186"/>
      <c r="D140" s="186"/>
      <c r="E140" s="187" t="s">
        <v>22</v>
      </c>
      <c r="F140" s="284" t="s">
        <v>238</v>
      </c>
      <c r="G140" s="285"/>
      <c r="H140" s="285"/>
      <c r="I140" s="285"/>
      <c r="J140" s="186"/>
      <c r="K140" s="188" t="s">
        <v>22</v>
      </c>
      <c r="L140" s="186"/>
      <c r="M140" s="186"/>
      <c r="N140" s="186"/>
      <c r="O140" s="186"/>
      <c r="P140" s="186"/>
      <c r="Q140" s="186"/>
      <c r="R140" s="189"/>
      <c r="T140" s="190"/>
      <c r="U140" s="186"/>
      <c r="V140" s="186"/>
      <c r="W140" s="186"/>
      <c r="X140" s="186"/>
      <c r="Y140" s="186"/>
      <c r="Z140" s="186"/>
      <c r="AA140" s="191"/>
      <c r="AT140" s="192" t="s">
        <v>164</v>
      </c>
      <c r="AU140" s="192" t="s">
        <v>89</v>
      </c>
      <c r="AV140" s="11" t="s">
        <v>84</v>
      </c>
      <c r="AW140" s="11" t="s">
        <v>35</v>
      </c>
      <c r="AX140" s="11" t="s">
        <v>77</v>
      </c>
      <c r="AY140" s="192" t="s">
        <v>156</v>
      </c>
    </row>
    <row r="141" spans="2:65" s="12" customFormat="1" ht="22.5" customHeight="1">
      <c r="B141" s="193"/>
      <c r="C141" s="194"/>
      <c r="D141" s="194"/>
      <c r="E141" s="195" t="s">
        <v>22</v>
      </c>
      <c r="F141" s="278" t="s">
        <v>201</v>
      </c>
      <c r="G141" s="279"/>
      <c r="H141" s="279"/>
      <c r="I141" s="279"/>
      <c r="J141" s="194"/>
      <c r="K141" s="196">
        <v>8</v>
      </c>
      <c r="L141" s="194"/>
      <c r="M141" s="194"/>
      <c r="N141" s="194"/>
      <c r="O141" s="194"/>
      <c r="P141" s="194"/>
      <c r="Q141" s="194"/>
      <c r="R141" s="197"/>
      <c r="T141" s="198"/>
      <c r="U141" s="194"/>
      <c r="V141" s="194"/>
      <c r="W141" s="194"/>
      <c r="X141" s="194"/>
      <c r="Y141" s="194"/>
      <c r="Z141" s="194"/>
      <c r="AA141" s="199"/>
      <c r="AT141" s="200" t="s">
        <v>164</v>
      </c>
      <c r="AU141" s="200" t="s">
        <v>89</v>
      </c>
      <c r="AV141" s="12" t="s">
        <v>89</v>
      </c>
      <c r="AW141" s="12" t="s">
        <v>35</v>
      </c>
      <c r="AX141" s="12" t="s">
        <v>77</v>
      </c>
      <c r="AY141" s="200" t="s">
        <v>156</v>
      </c>
    </row>
    <row r="142" spans="2:65" s="13" customFormat="1" ht="22.5" customHeight="1">
      <c r="B142" s="201"/>
      <c r="C142" s="202"/>
      <c r="D142" s="202"/>
      <c r="E142" s="203" t="s">
        <v>22</v>
      </c>
      <c r="F142" s="280" t="s">
        <v>166</v>
      </c>
      <c r="G142" s="281"/>
      <c r="H142" s="281"/>
      <c r="I142" s="281"/>
      <c r="J142" s="202"/>
      <c r="K142" s="204">
        <v>182</v>
      </c>
      <c r="L142" s="202"/>
      <c r="M142" s="202"/>
      <c r="N142" s="202"/>
      <c r="O142" s="202"/>
      <c r="P142" s="202"/>
      <c r="Q142" s="202"/>
      <c r="R142" s="205"/>
      <c r="T142" s="206"/>
      <c r="U142" s="202"/>
      <c r="V142" s="202"/>
      <c r="W142" s="202"/>
      <c r="X142" s="202"/>
      <c r="Y142" s="202"/>
      <c r="Z142" s="202"/>
      <c r="AA142" s="207"/>
      <c r="AT142" s="208" t="s">
        <v>164</v>
      </c>
      <c r="AU142" s="208" t="s">
        <v>89</v>
      </c>
      <c r="AV142" s="13" t="s">
        <v>161</v>
      </c>
      <c r="AW142" s="13" t="s">
        <v>35</v>
      </c>
      <c r="AX142" s="13" t="s">
        <v>84</v>
      </c>
      <c r="AY142" s="208" t="s">
        <v>156</v>
      </c>
    </row>
    <row r="143" spans="2:65" s="1" customFormat="1" ht="31.5" customHeight="1">
      <c r="B143" s="38"/>
      <c r="C143" s="178" t="s">
        <v>172</v>
      </c>
      <c r="D143" s="178" t="s">
        <v>157</v>
      </c>
      <c r="E143" s="179" t="s">
        <v>239</v>
      </c>
      <c r="F143" s="282" t="s">
        <v>240</v>
      </c>
      <c r="G143" s="282"/>
      <c r="H143" s="282"/>
      <c r="I143" s="282"/>
      <c r="J143" s="180" t="s">
        <v>160</v>
      </c>
      <c r="K143" s="181">
        <v>142</v>
      </c>
      <c r="L143" s="274">
        <v>0</v>
      </c>
      <c r="M143" s="283"/>
      <c r="N143" s="275">
        <f>ROUND(L143*K143,2)</f>
        <v>0</v>
      </c>
      <c r="O143" s="275"/>
      <c r="P143" s="275"/>
      <c r="Q143" s="275"/>
      <c r="R143" s="40"/>
      <c r="T143" s="182" t="s">
        <v>22</v>
      </c>
      <c r="U143" s="47" t="s">
        <v>42</v>
      </c>
      <c r="V143" s="39"/>
      <c r="W143" s="183">
        <f>V143*K143</f>
        <v>0</v>
      </c>
      <c r="X143" s="183">
        <v>8.4250000000000005E-2</v>
      </c>
      <c r="Y143" s="183">
        <f>X143*K143</f>
        <v>11.963500000000002</v>
      </c>
      <c r="Z143" s="183">
        <v>0</v>
      </c>
      <c r="AA143" s="184">
        <f>Z143*K143</f>
        <v>0</v>
      </c>
      <c r="AR143" s="21" t="s">
        <v>161</v>
      </c>
      <c r="AT143" s="21" t="s">
        <v>157</v>
      </c>
      <c r="AU143" s="21" t="s">
        <v>89</v>
      </c>
      <c r="AY143" s="21" t="s">
        <v>156</v>
      </c>
      <c r="BE143" s="121">
        <f>IF(U143="základní",N143,0)</f>
        <v>0</v>
      </c>
      <c r="BF143" s="121">
        <f>IF(U143="snížená",N143,0)</f>
        <v>0</v>
      </c>
      <c r="BG143" s="121">
        <f>IF(U143="zákl. přenesená",N143,0)</f>
        <v>0</v>
      </c>
      <c r="BH143" s="121">
        <f>IF(U143="sníž. přenesená",N143,0)</f>
        <v>0</v>
      </c>
      <c r="BI143" s="121">
        <f>IF(U143="nulová",N143,0)</f>
        <v>0</v>
      </c>
      <c r="BJ143" s="21" t="s">
        <v>84</v>
      </c>
      <c r="BK143" s="121">
        <f>ROUND(L143*K143,2)</f>
        <v>0</v>
      </c>
      <c r="BL143" s="21" t="s">
        <v>161</v>
      </c>
      <c r="BM143" s="21" t="s">
        <v>241</v>
      </c>
    </row>
    <row r="144" spans="2:65" s="11" customFormat="1" ht="31.5" customHeight="1">
      <c r="B144" s="185"/>
      <c r="C144" s="186"/>
      <c r="D144" s="186"/>
      <c r="E144" s="187" t="s">
        <v>22</v>
      </c>
      <c r="F144" s="276" t="s">
        <v>242</v>
      </c>
      <c r="G144" s="277"/>
      <c r="H144" s="277"/>
      <c r="I144" s="277"/>
      <c r="J144" s="186"/>
      <c r="K144" s="188" t="s">
        <v>22</v>
      </c>
      <c r="L144" s="186"/>
      <c r="M144" s="186"/>
      <c r="N144" s="186"/>
      <c r="O144" s="186"/>
      <c r="P144" s="186"/>
      <c r="Q144" s="186"/>
      <c r="R144" s="189"/>
      <c r="T144" s="190"/>
      <c r="U144" s="186"/>
      <c r="V144" s="186"/>
      <c r="W144" s="186"/>
      <c r="X144" s="186"/>
      <c r="Y144" s="186"/>
      <c r="Z144" s="186"/>
      <c r="AA144" s="191"/>
      <c r="AT144" s="192" t="s">
        <v>164</v>
      </c>
      <c r="AU144" s="192" t="s">
        <v>89</v>
      </c>
      <c r="AV144" s="11" t="s">
        <v>84</v>
      </c>
      <c r="AW144" s="11" t="s">
        <v>35</v>
      </c>
      <c r="AX144" s="11" t="s">
        <v>77</v>
      </c>
      <c r="AY144" s="192" t="s">
        <v>156</v>
      </c>
    </row>
    <row r="145" spans="2:65" s="12" customFormat="1" ht="22.5" customHeight="1">
      <c r="B145" s="193"/>
      <c r="C145" s="194"/>
      <c r="D145" s="194"/>
      <c r="E145" s="195" t="s">
        <v>22</v>
      </c>
      <c r="F145" s="278" t="s">
        <v>231</v>
      </c>
      <c r="G145" s="279"/>
      <c r="H145" s="279"/>
      <c r="I145" s="279"/>
      <c r="J145" s="194"/>
      <c r="K145" s="196">
        <v>142</v>
      </c>
      <c r="L145" s="194"/>
      <c r="M145" s="194"/>
      <c r="N145" s="194"/>
      <c r="O145" s="194"/>
      <c r="P145" s="194"/>
      <c r="Q145" s="194"/>
      <c r="R145" s="197"/>
      <c r="T145" s="198"/>
      <c r="U145" s="194"/>
      <c r="V145" s="194"/>
      <c r="W145" s="194"/>
      <c r="X145" s="194"/>
      <c r="Y145" s="194"/>
      <c r="Z145" s="194"/>
      <c r="AA145" s="199"/>
      <c r="AT145" s="200" t="s">
        <v>164</v>
      </c>
      <c r="AU145" s="200" t="s">
        <v>89</v>
      </c>
      <c r="AV145" s="12" t="s">
        <v>89</v>
      </c>
      <c r="AW145" s="12" t="s">
        <v>35</v>
      </c>
      <c r="AX145" s="12" t="s">
        <v>77</v>
      </c>
      <c r="AY145" s="200" t="s">
        <v>156</v>
      </c>
    </row>
    <row r="146" spans="2:65" s="13" customFormat="1" ht="22.5" customHeight="1">
      <c r="B146" s="201"/>
      <c r="C146" s="202"/>
      <c r="D146" s="202"/>
      <c r="E146" s="203" t="s">
        <v>22</v>
      </c>
      <c r="F146" s="280" t="s">
        <v>166</v>
      </c>
      <c r="G146" s="281"/>
      <c r="H146" s="281"/>
      <c r="I146" s="281"/>
      <c r="J146" s="202"/>
      <c r="K146" s="204">
        <v>142</v>
      </c>
      <c r="L146" s="202"/>
      <c r="M146" s="202"/>
      <c r="N146" s="202"/>
      <c r="O146" s="202"/>
      <c r="P146" s="202"/>
      <c r="Q146" s="202"/>
      <c r="R146" s="205"/>
      <c r="T146" s="206"/>
      <c r="U146" s="202"/>
      <c r="V146" s="202"/>
      <c r="W146" s="202"/>
      <c r="X146" s="202"/>
      <c r="Y146" s="202"/>
      <c r="Z146" s="202"/>
      <c r="AA146" s="207"/>
      <c r="AT146" s="208" t="s">
        <v>164</v>
      </c>
      <c r="AU146" s="208" t="s">
        <v>89</v>
      </c>
      <c r="AV146" s="13" t="s">
        <v>161</v>
      </c>
      <c r="AW146" s="13" t="s">
        <v>35</v>
      </c>
      <c r="AX146" s="13" t="s">
        <v>84</v>
      </c>
      <c r="AY146" s="208" t="s">
        <v>156</v>
      </c>
    </row>
    <row r="147" spans="2:65" s="1" customFormat="1" ht="22.5" customHeight="1">
      <c r="B147" s="38"/>
      <c r="C147" s="214" t="s">
        <v>161</v>
      </c>
      <c r="D147" s="214" t="s">
        <v>243</v>
      </c>
      <c r="E147" s="215" t="s">
        <v>244</v>
      </c>
      <c r="F147" s="311" t="s">
        <v>245</v>
      </c>
      <c r="G147" s="311"/>
      <c r="H147" s="311"/>
      <c r="I147" s="311"/>
      <c r="J147" s="216" t="s">
        <v>160</v>
      </c>
      <c r="K147" s="217">
        <v>144.84</v>
      </c>
      <c r="L147" s="312">
        <v>0</v>
      </c>
      <c r="M147" s="313"/>
      <c r="N147" s="314">
        <f>ROUND(L147*K147,2)</f>
        <v>0</v>
      </c>
      <c r="O147" s="275"/>
      <c r="P147" s="275"/>
      <c r="Q147" s="275"/>
      <c r="R147" s="40"/>
      <c r="T147" s="182" t="s">
        <v>22</v>
      </c>
      <c r="U147" s="47" t="s">
        <v>42</v>
      </c>
      <c r="V147" s="39"/>
      <c r="W147" s="183">
        <f>V147*K147</f>
        <v>0</v>
      </c>
      <c r="X147" s="183">
        <v>0.14000000000000001</v>
      </c>
      <c r="Y147" s="183">
        <f>X147*K147</f>
        <v>20.277600000000003</v>
      </c>
      <c r="Z147" s="183">
        <v>0</v>
      </c>
      <c r="AA147" s="184">
        <f>Z147*K147</f>
        <v>0</v>
      </c>
      <c r="AR147" s="21" t="s">
        <v>201</v>
      </c>
      <c r="AT147" s="21" t="s">
        <v>243</v>
      </c>
      <c r="AU147" s="21" t="s">
        <v>89</v>
      </c>
      <c r="AY147" s="21" t="s">
        <v>156</v>
      </c>
      <c r="BE147" s="121">
        <f>IF(U147="základní",N147,0)</f>
        <v>0</v>
      </c>
      <c r="BF147" s="121">
        <f>IF(U147="snížená",N147,0)</f>
        <v>0</v>
      </c>
      <c r="BG147" s="121">
        <f>IF(U147="zákl. přenesená",N147,0)</f>
        <v>0</v>
      </c>
      <c r="BH147" s="121">
        <f>IF(U147="sníž. přenesená",N147,0)</f>
        <v>0</v>
      </c>
      <c r="BI147" s="121">
        <f>IF(U147="nulová",N147,0)</f>
        <v>0</v>
      </c>
      <c r="BJ147" s="21" t="s">
        <v>84</v>
      </c>
      <c r="BK147" s="121">
        <f>ROUND(L147*K147,2)</f>
        <v>0</v>
      </c>
      <c r="BL147" s="21" t="s">
        <v>161</v>
      </c>
      <c r="BM147" s="21" t="s">
        <v>246</v>
      </c>
    </row>
    <row r="148" spans="2:65" s="11" customFormat="1" ht="22.5" customHeight="1">
      <c r="B148" s="185"/>
      <c r="C148" s="186"/>
      <c r="D148" s="186"/>
      <c r="E148" s="187" t="s">
        <v>22</v>
      </c>
      <c r="F148" s="276" t="s">
        <v>247</v>
      </c>
      <c r="G148" s="277"/>
      <c r="H148" s="277"/>
      <c r="I148" s="277"/>
      <c r="J148" s="186"/>
      <c r="K148" s="188" t="s">
        <v>22</v>
      </c>
      <c r="L148" s="186"/>
      <c r="M148" s="186"/>
      <c r="N148" s="186"/>
      <c r="O148" s="186"/>
      <c r="P148" s="186"/>
      <c r="Q148" s="186"/>
      <c r="R148" s="189"/>
      <c r="T148" s="190"/>
      <c r="U148" s="186"/>
      <c r="V148" s="186"/>
      <c r="W148" s="186"/>
      <c r="X148" s="186"/>
      <c r="Y148" s="186"/>
      <c r="Z148" s="186"/>
      <c r="AA148" s="191"/>
      <c r="AT148" s="192" t="s">
        <v>164</v>
      </c>
      <c r="AU148" s="192" t="s">
        <v>89</v>
      </c>
      <c r="AV148" s="11" t="s">
        <v>84</v>
      </c>
      <c r="AW148" s="11" t="s">
        <v>35</v>
      </c>
      <c r="AX148" s="11" t="s">
        <v>77</v>
      </c>
      <c r="AY148" s="192" t="s">
        <v>156</v>
      </c>
    </row>
    <row r="149" spans="2:65" s="12" customFormat="1" ht="22.5" customHeight="1">
      <c r="B149" s="193"/>
      <c r="C149" s="194"/>
      <c r="D149" s="194"/>
      <c r="E149" s="195" t="s">
        <v>22</v>
      </c>
      <c r="F149" s="278" t="s">
        <v>248</v>
      </c>
      <c r="G149" s="279"/>
      <c r="H149" s="279"/>
      <c r="I149" s="279"/>
      <c r="J149" s="194"/>
      <c r="K149" s="196">
        <v>144.84</v>
      </c>
      <c r="L149" s="194"/>
      <c r="M149" s="194"/>
      <c r="N149" s="194"/>
      <c r="O149" s="194"/>
      <c r="P149" s="194"/>
      <c r="Q149" s="194"/>
      <c r="R149" s="197"/>
      <c r="T149" s="198"/>
      <c r="U149" s="194"/>
      <c r="V149" s="194"/>
      <c r="W149" s="194"/>
      <c r="X149" s="194"/>
      <c r="Y149" s="194"/>
      <c r="Z149" s="194"/>
      <c r="AA149" s="199"/>
      <c r="AT149" s="200" t="s">
        <v>164</v>
      </c>
      <c r="AU149" s="200" t="s">
        <v>89</v>
      </c>
      <c r="AV149" s="12" t="s">
        <v>89</v>
      </c>
      <c r="AW149" s="12" t="s">
        <v>35</v>
      </c>
      <c r="AX149" s="12" t="s">
        <v>77</v>
      </c>
      <c r="AY149" s="200" t="s">
        <v>156</v>
      </c>
    </row>
    <row r="150" spans="2:65" s="13" customFormat="1" ht="22.5" customHeight="1">
      <c r="B150" s="201"/>
      <c r="C150" s="202"/>
      <c r="D150" s="202"/>
      <c r="E150" s="203" t="s">
        <v>22</v>
      </c>
      <c r="F150" s="280" t="s">
        <v>166</v>
      </c>
      <c r="G150" s="281"/>
      <c r="H150" s="281"/>
      <c r="I150" s="281"/>
      <c r="J150" s="202"/>
      <c r="K150" s="204">
        <v>144.84</v>
      </c>
      <c r="L150" s="202"/>
      <c r="M150" s="202"/>
      <c r="N150" s="202"/>
      <c r="O150" s="202"/>
      <c r="P150" s="202"/>
      <c r="Q150" s="202"/>
      <c r="R150" s="205"/>
      <c r="T150" s="206"/>
      <c r="U150" s="202"/>
      <c r="V150" s="202"/>
      <c r="W150" s="202"/>
      <c r="X150" s="202"/>
      <c r="Y150" s="202"/>
      <c r="Z150" s="202"/>
      <c r="AA150" s="207"/>
      <c r="AT150" s="208" t="s">
        <v>164</v>
      </c>
      <c r="AU150" s="208" t="s">
        <v>89</v>
      </c>
      <c r="AV150" s="13" t="s">
        <v>161</v>
      </c>
      <c r="AW150" s="13" t="s">
        <v>35</v>
      </c>
      <c r="AX150" s="13" t="s">
        <v>84</v>
      </c>
      <c r="AY150" s="208" t="s">
        <v>156</v>
      </c>
    </row>
    <row r="151" spans="2:65" s="1" customFormat="1" ht="31.5" customHeight="1">
      <c r="B151" s="38"/>
      <c r="C151" s="178" t="s">
        <v>183</v>
      </c>
      <c r="D151" s="178" t="s">
        <v>157</v>
      </c>
      <c r="E151" s="179" t="s">
        <v>249</v>
      </c>
      <c r="F151" s="282" t="s">
        <v>250</v>
      </c>
      <c r="G151" s="282"/>
      <c r="H151" s="282"/>
      <c r="I151" s="282"/>
      <c r="J151" s="180" t="s">
        <v>160</v>
      </c>
      <c r="K151" s="181">
        <v>40</v>
      </c>
      <c r="L151" s="274">
        <v>0</v>
      </c>
      <c r="M151" s="283"/>
      <c r="N151" s="275">
        <f>ROUND(L151*K151,2)</f>
        <v>0</v>
      </c>
      <c r="O151" s="275"/>
      <c r="P151" s="275"/>
      <c r="Q151" s="275"/>
      <c r="R151" s="40"/>
      <c r="T151" s="182" t="s">
        <v>22</v>
      </c>
      <c r="U151" s="47" t="s">
        <v>42</v>
      </c>
      <c r="V151" s="39"/>
      <c r="W151" s="183">
        <f>V151*K151</f>
        <v>0</v>
      </c>
      <c r="X151" s="183">
        <v>0.10362</v>
      </c>
      <c r="Y151" s="183">
        <f>X151*K151</f>
        <v>4.1448</v>
      </c>
      <c r="Z151" s="183">
        <v>0</v>
      </c>
      <c r="AA151" s="184">
        <f>Z151*K151</f>
        <v>0</v>
      </c>
      <c r="AR151" s="21" t="s">
        <v>161</v>
      </c>
      <c r="AT151" s="21" t="s">
        <v>157</v>
      </c>
      <c r="AU151" s="21" t="s">
        <v>89</v>
      </c>
      <c r="AY151" s="21" t="s">
        <v>156</v>
      </c>
      <c r="BE151" s="121">
        <f>IF(U151="základní",N151,0)</f>
        <v>0</v>
      </c>
      <c r="BF151" s="121">
        <f>IF(U151="snížená",N151,0)</f>
        <v>0</v>
      </c>
      <c r="BG151" s="121">
        <f>IF(U151="zákl. přenesená",N151,0)</f>
        <v>0</v>
      </c>
      <c r="BH151" s="121">
        <f>IF(U151="sníž. přenesená",N151,0)</f>
        <v>0</v>
      </c>
      <c r="BI151" s="121">
        <f>IF(U151="nulová",N151,0)</f>
        <v>0</v>
      </c>
      <c r="BJ151" s="21" t="s">
        <v>84</v>
      </c>
      <c r="BK151" s="121">
        <f>ROUND(L151*K151,2)</f>
        <v>0</v>
      </c>
      <c r="BL151" s="21" t="s">
        <v>161</v>
      </c>
      <c r="BM151" s="21" t="s">
        <v>251</v>
      </c>
    </row>
    <row r="152" spans="2:65" s="11" customFormat="1" ht="22.5" customHeight="1">
      <c r="B152" s="185"/>
      <c r="C152" s="186"/>
      <c r="D152" s="186"/>
      <c r="E152" s="187" t="s">
        <v>22</v>
      </c>
      <c r="F152" s="276" t="s">
        <v>252</v>
      </c>
      <c r="G152" s="277"/>
      <c r="H152" s="277"/>
      <c r="I152" s="277"/>
      <c r="J152" s="186"/>
      <c r="K152" s="188" t="s">
        <v>22</v>
      </c>
      <c r="L152" s="186"/>
      <c r="M152" s="186"/>
      <c r="N152" s="186"/>
      <c r="O152" s="186"/>
      <c r="P152" s="186"/>
      <c r="Q152" s="186"/>
      <c r="R152" s="189"/>
      <c r="T152" s="190"/>
      <c r="U152" s="186"/>
      <c r="V152" s="186"/>
      <c r="W152" s="186"/>
      <c r="X152" s="186"/>
      <c r="Y152" s="186"/>
      <c r="Z152" s="186"/>
      <c r="AA152" s="191"/>
      <c r="AT152" s="192" t="s">
        <v>164</v>
      </c>
      <c r="AU152" s="192" t="s">
        <v>89</v>
      </c>
      <c r="AV152" s="11" t="s">
        <v>84</v>
      </c>
      <c r="AW152" s="11" t="s">
        <v>35</v>
      </c>
      <c r="AX152" s="11" t="s">
        <v>77</v>
      </c>
      <c r="AY152" s="192" t="s">
        <v>156</v>
      </c>
    </row>
    <row r="153" spans="2:65" s="12" customFormat="1" ht="22.5" customHeight="1">
      <c r="B153" s="193"/>
      <c r="C153" s="194"/>
      <c r="D153" s="194"/>
      <c r="E153" s="195" t="s">
        <v>22</v>
      </c>
      <c r="F153" s="278" t="s">
        <v>201</v>
      </c>
      <c r="G153" s="279"/>
      <c r="H153" s="279"/>
      <c r="I153" s="279"/>
      <c r="J153" s="194"/>
      <c r="K153" s="196">
        <v>8</v>
      </c>
      <c r="L153" s="194"/>
      <c r="M153" s="194"/>
      <c r="N153" s="194"/>
      <c r="O153" s="194"/>
      <c r="P153" s="194"/>
      <c r="Q153" s="194"/>
      <c r="R153" s="197"/>
      <c r="T153" s="198"/>
      <c r="U153" s="194"/>
      <c r="V153" s="194"/>
      <c r="W153" s="194"/>
      <c r="X153" s="194"/>
      <c r="Y153" s="194"/>
      <c r="Z153" s="194"/>
      <c r="AA153" s="199"/>
      <c r="AT153" s="200" t="s">
        <v>164</v>
      </c>
      <c r="AU153" s="200" t="s">
        <v>89</v>
      </c>
      <c r="AV153" s="12" t="s">
        <v>89</v>
      </c>
      <c r="AW153" s="12" t="s">
        <v>35</v>
      </c>
      <c r="AX153" s="12" t="s">
        <v>77</v>
      </c>
      <c r="AY153" s="200" t="s">
        <v>156</v>
      </c>
    </row>
    <row r="154" spans="2:65" s="11" customFormat="1" ht="22.5" customHeight="1">
      <c r="B154" s="185"/>
      <c r="C154" s="186"/>
      <c r="D154" s="186"/>
      <c r="E154" s="187" t="s">
        <v>22</v>
      </c>
      <c r="F154" s="284" t="s">
        <v>253</v>
      </c>
      <c r="G154" s="285"/>
      <c r="H154" s="285"/>
      <c r="I154" s="285"/>
      <c r="J154" s="186"/>
      <c r="K154" s="188" t="s">
        <v>22</v>
      </c>
      <c r="L154" s="186"/>
      <c r="M154" s="186"/>
      <c r="N154" s="186"/>
      <c r="O154" s="186"/>
      <c r="P154" s="186"/>
      <c r="Q154" s="186"/>
      <c r="R154" s="189"/>
      <c r="T154" s="190"/>
      <c r="U154" s="186"/>
      <c r="V154" s="186"/>
      <c r="W154" s="186"/>
      <c r="X154" s="186"/>
      <c r="Y154" s="186"/>
      <c r="Z154" s="186"/>
      <c r="AA154" s="191"/>
      <c r="AT154" s="192" t="s">
        <v>164</v>
      </c>
      <c r="AU154" s="192" t="s">
        <v>89</v>
      </c>
      <c r="AV154" s="11" t="s">
        <v>84</v>
      </c>
      <c r="AW154" s="11" t="s">
        <v>35</v>
      </c>
      <c r="AX154" s="11" t="s">
        <v>77</v>
      </c>
      <c r="AY154" s="192" t="s">
        <v>156</v>
      </c>
    </row>
    <row r="155" spans="2:65" s="12" customFormat="1" ht="22.5" customHeight="1">
      <c r="B155" s="193"/>
      <c r="C155" s="194"/>
      <c r="D155" s="194"/>
      <c r="E155" s="195" t="s">
        <v>22</v>
      </c>
      <c r="F155" s="278" t="s">
        <v>233</v>
      </c>
      <c r="G155" s="279"/>
      <c r="H155" s="279"/>
      <c r="I155" s="279"/>
      <c r="J155" s="194"/>
      <c r="K155" s="196">
        <v>32</v>
      </c>
      <c r="L155" s="194"/>
      <c r="M155" s="194"/>
      <c r="N155" s="194"/>
      <c r="O155" s="194"/>
      <c r="P155" s="194"/>
      <c r="Q155" s="194"/>
      <c r="R155" s="197"/>
      <c r="T155" s="198"/>
      <c r="U155" s="194"/>
      <c r="V155" s="194"/>
      <c r="W155" s="194"/>
      <c r="X155" s="194"/>
      <c r="Y155" s="194"/>
      <c r="Z155" s="194"/>
      <c r="AA155" s="199"/>
      <c r="AT155" s="200" t="s">
        <v>164</v>
      </c>
      <c r="AU155" s="200" t="s">
        <v>89</v>
      </c>
      <c r="AV155" s="12" t="s">
        <v>89</v>
      </c>
      <c r="AW155" s="12" t="s">
        <v>35</v>
      </c>
      <c r="AX155" s="12" t="s">
        <v>77</v>
      </c>
      <c r="AY155" s="200" t="s">
        <v>156</v>
      </c>
    </row>
    <row r="156" spans="2:65" s="13" customFormat="1" ht="22.5" customHeight="1">
      <c r="B156" s="201"/>
      <c r="C156" s="202"/>
      <c r="D156" s="202"/>
      <c r="E156" s="203" t="s">
        <v>22</v>
      </c>
      <c r="F156" s="280" t="s">
        <v>166</v>
      </c>
      <c r="G156" s="281"/>
      <c r="H156" s="281"/>
      <c r="I156" s="281"/>
      <c r="J156" s="202"/>
      <c r="K156" s="204">
        <v>40</v>
      </c>
      <c r="L156" s="202"/>
      <c r="M156" s="202"/>
      <c r="N156" s="202"/>
      <c r="O156" s="202"/>
      <c r="P156" s="202"/>
      <c r="Q156" s="202"/>
      <c r="R156" s="205"/>
      <c r="T156" s="206"/>
      <c r="U156" s="202"/>
      <c r="V156" s="202"/>
      <c r="W156" s="202"/>
      <c r="X156" s="202"/>
      <c r="Y156" s="202"/>
      <c r="Z156" s="202"/>
      <c r="AA156" s="207"/>
      <c r="AT156" s="208" t="s">
        <v>164</v>
      </c>
      <c r="AU156" s="208" t="s">
        <v>89</v>
      </c>
      <c r="AV156" s="13" t="s">
        <v>161</v>
      </c>
      <c r="AW156" s="13" t="s">
        <v>35</v>
      </c>
      <c r="AX156" s="13" t="s">
        <v>84</v>
      </c>
      <c r="AY156" s="208" t="s">
        <v>156</v>
      </c>
    </row>
    <row r="157" spans="2:65" s="1" customFormat="1" ht="22.5" customHeight="1">
      <c r="B157" s="38"/>
      <c r="C157" s="214" t="s">
        <v>187</v>
      </c>
      <c r="D157" s="214" t="s">
        <v>243</v>
      </c>
      <c r="E157" s="215" t="s">
        <v>254</v>
      </c>
      <c r="F157" s="311" t="s">
        <v>255</v>
      </c>
      <c r="G157" s="311"/>
      <c r="H157" s="311"/>
      <c r="I157" s="311"/>
      <c r="J157" s="216" t="s">
        <v>160</v>
      </c>
      <c r="K157" s="217">
        <v>8.16</v>
      </c>
      <c r="L157" s="312">
        <v>0</v>
      </c>
      <c r="M157" s="313"/>
      <c r="N157" s="314">
        <f>ROUND(L157*K157,2)</f>
        <v>0</v>
      </c>
      <c r="O157" s="275"/>
      <c r="P157" s="275"/>
      <c r="Q157" s="275"/>
      <c r="R157" s="40"/>
      <c r="T157" s="182" t="s">
        <v>22</v>
      </c>
      <c r="U157" s="47" t="s">
        <v>42</v>
      </c>
      <c r="V157" s="39"/>
      <c r="W157" s="183">
        <f>V157*K157</f>
        <v>0</v>
      </c>
      <c r="X157" s="183">
        <v>0.19700000000000001</v>
      </c>
      <c r="Y157" s="183">
        <f>X157*K157</f>
        <v>1.6075200000000001</v>
      </c>
      <c r="Z157" s="183">
        <v>0</v>
      </c>
      <c r="AA157" s="184">
        <f>Z157*K157</f>
        <v>0</v>
      </c>
      <c r="AR157" s="21" t="s">
        <v>201</v>
      </c>
      <c r="AT157" s="21" t="s">
        <v>243</v>
      </c>
      <c r="AU157" s="21" t="s">
        <v>89</v>
      </c>
      <c r="AY157" s="21" t="s">
        <v>156</v>
      </c>
      <c r="BE157" s="121">
        <f>IF(U157="základní",N157,0)</f>
        <v>0</v>
      </c>
      <c r="BF157" s="121">
        <f>IF(U157="snížená",N157,0)</f>
        <v>0</v>
      </c>
      <c r="BG157" s="121">
        <f>IF(U157="zákl. přenesená",N157,0)</f>
        <v>0</v>
      </c>
      <c r="BH157" s="121">
        <f>IF(U157="sníž. přenesená",N157,0)</f>
        <v>0</v>
      </c>
      <c r="BI157" s="121">
        <f>IF(U157="nulová",N157,0)</f>
        <v>0</v>
      </c>
      <c r="BJ157" s="21" t="s">
        <v>84</v>
      </c>
      <c r="BK157" s="121">
        <f>ROUND(L157*K157,2)</f>
        <v>0</v>
      </c>
      <c r="BL157" s="21" t="s">
        <v>161</v>
      </c>
      <c r="BM157" s="21" t="s">
        <v>256</v>
      </c>
    </row>
    <row r="158" spans="2:65" s="11" customFormat="1" ht="22.5" customHeight="1">
      <c r="B158" s="185"/>
      <c r="C158" s="186"/>
      <c r="D158" s="186"/>
      <c r="E158" s="187" t="s">
        <v>22</v>
      </c>
      <c r="F158" s="276" t="s">
        <v>257</v>
      </c>
      <c r="G158" s="277"/>
      <c r="H158" s="277"/>
      <c r="I158" s="277"/>
      <c r="J158" s="186"/>
      <c r="K158" s="188" t="s">
        <v>22</v>
      </c>
      <c r="L158" s="186"/>
      <c r="M158" s="186"/>
      <c r="N158" s="186"/>
      <c r="O158" s="186"/>
      <c r="P158" s="186"/>
      <c r="Q158" s="186"/>
      <c r="R158" s="189"/>
      <c r="T158" s="190"/>
      <c r="U158" s="186"/>
      <c r="V158" s="186"/>
      <c r="W158" s="186"/>
      <c r="X158" s="186"/>
      <c r="Y158" s="186"/>
      <c r="Z158" s="186"/>
      <c r="AA158" s="191"/>
      <c r="AT158" s="192" t="s">
        <v>164</v>
      </c>
      <c r="AU158" s="192" t="s">
        <v>89</v>
      </c>
      <c r="AV158" s="11" t="s">
        <v>84</v>
      </c>
      <c r="AW158" s="11" t="s">
        <v>35</v>
      </c>
      <c r="AX158" s="11" t="s">
        <v>77</v>
      </c>
      <c r="AY158" s="192" t="s">
        <v>156</v>
      </c>
    </row>
    <row r="159" spans="2:65" s="12" customFormat="1" ht="22.5" customHeight="1">
      <c r="B159" s="193"/>
      <c r="C159" s="194"/>
      <c r="D159" s="194"/>
      <c r="E159" s="195" t="s">
        <v>22</v>
      </c>
      <c r="F159" s="278" t="s">
        <v>258</v>
      </c>
      <c r="G159" s="279"/>
      <c r="H159" s="279"/>
      <c r="I159" s="279"/>
      <c r="J159" s="194"/>
      <c r="K159" s="196">
        <v>8.16</v>
      </c>
      <c r="L159" s="194"/>
      <c r="M159" s="194"/>
      <c r="N159" s="194"/>
      <c r="O159" s="194"/>
      <c r="P159" s="194"/>
      <c r="Q159" s="194"/>
      <c r="R159" s="197"/>
      <c r="T159" s="198"/>
      <c r="U159" s="194"/>
      <c r="V159" s="194"/>
      <c r="W159" s="194"/>
      <c r="X159" s="194"/>
      <c r="Y159" s="194"/>
      <c r="Z159" s="194"/>
      <c r="AA159" s="199"/>
      <c r="AT159" s="200" t="s">
        <v>164</v>
      </c>
      <c r="AU159" s="200" t="s">
        <v>89</v>
      </c>
      <c r="AV159" s="12" t="s">
        <v>89</v>
      </c>
      <c r="AW159" s="12" t="s">
        <v>35</v>
      </c>
      <c r="AX159" s="12" t="s">
        <v>77</v>
      </c>
      <c r="AY159" s="200" t="s">
        <v>156</v>
      </c>
    </row>
    <row r="160" spans="2:65" s="13" customFormat="1" ht="22.5" customHeight="1">
      <c r="B160" s="201"/>
      <c r="C160" s="202"/>
      <c r="D160" s="202"/>
      <c r="E160" s="203" t="s">
        <v>22</v>
      </c>
      <c r="F160" s="280" t="s">
        <v>166</v>
      </c>
      <c r="G160" s="281"/>
      <c r="H160" s="281"/>
      <c r="I160" s="281"/>
      <c r="J160" s="202"/>
      <c r="K160" s="204">
        <v>8.16</v>
      </c>
      <c r="L160" s="202"/>
      <c r="M160" s="202"/>
      <c r="N160" s="202"/>
      <c r="O160" s="202"/>
      <c r="P160" s="202"/>
      <c r="Q160" s="202"/>
      <c r="R160" s="205"/>
      <c r="T160" s="206"/>
      <c r="U160" s="202"/>
      <c r="V160" s="202"/>
      <c r="W160" s="202"/>
      <c r="X160" s="202"/>
      <c r="Y160" s="202"/>
      <c r="Z160" s="202"/>
      <c r="AA160" s="207"/>
      <c r="AT160" s="208" t="s">
        <v>164</v>
      </c>
      <c r="AU160" s="208" t="s">
        <v>89</v>
      </c>
      <c r="AV160" s="13" t="s">
        <v>161</v>
      </c>
      <c r="AW160" s="13" t="s">
        <v>35</v>
      </c>
      <c r="AX160" s="13" t="s">
        <v>84</v>
      </c>
      <c r="AY160" s="208" t="s">
        <v>156</v>
      </c>
    </row>
    <row r="161" spans="2:65" s="1" customFormat="1" ht="22.5" customHeight="1">
      <c r="B161" s="38"/>
      <c r="C161" s="214" t="s">
        <v>192</v>
      </c>
      <c r="D161" s="214" t="s">
        <v>243</v>
      </c>
      <c r="E161" s="215" t="s">
        <v>259</v>
      </c>
      <c r="F161" s="311" t="s">
        <v>260</v>
      </c>
      <c r="G161" s="311"/>
      <c r="H161" s="311"/>
      <c r="I161" s="311"/>
      <c r="J161" s="216" t="s">
        <v>160</v>
      </c>
      <c r="K161" s="217">
        <v>32.64</v>
      </c>
      <c r="L161" s="312">
        <v>0</v>
      </c>
      <c r="M161" s="313"/>
      <c r="N161" s="314">
        <f>ROUND(L161*K161,2)</f>
        <v>0</v>
      </c>
      <c r="O161" s="275"/>
      <c r="P161" s="275"/>
      <c r="Q161" s="275"/>
      <c r="R161" s="40"/>
      <c r="T161" s="182" t="s">
        <v>22</v>
      </c>
      <c r="U161" s="47" t="s">
        <v>42</v>
      </c>
      <c r="V161" s="39"/>
      <c r="W161" s="183">
        <f>V161*K161</f>
        <v>0</v>
      </c>
      <c r="X161" s="183">
        <v>0.18</v>
      </c>
      <c r="Y161" s="183">
        <f>X161*K161</f>
        <v>5.8751999999999995</v>
      </c>
      <c r="Z161" s="183">
        <v>0</v>
      </c>
      <c r="AA161" s="184">
        <f>Z161*K161</f>
        <v>0</v>
      </c>
      <c r="AR161" s="21" t="s">
        <v>201</v>
      </c>
      <c r="AT161" s="21" t="s">
        <v>243</v>
      </c>
      <c r="AU161" s="21" t="s">
        <v>89</v>
      </c>
      <c r="AY161" s="21" t="s">
        <v>156</v>
      </c>
      <c r="BE161" s="121">
        <f>IF(U161="základní",N161,0)</f>
        <v>0</v>
      </c>
      <c r="BF161" s="121">
        <f>IF(U161="snížená",N161,0)</f>
        <v>0</v>
      </c>
      <c r="BG161" s="121">
        <f>IF(U161="zákl. přenesená",N161,0)</f>
        <v>0</v>
      </c>
      <c r="BH161" s="121">
        <f>IF(U161="sníž. přenesená",N161,0)</f>
        <v>0</v>
      </c>
      <c r="BI161" s="121">
        <f>IF(U161="nulová",N161,0)</f>
        <v>0</v>
      </c>
      <c r="BJ161" s="21" t="s">
        <v>84</v>
      </c>
      <c r="BK161" s="121">
        <f>ROUND(L161*K161,2)</f>
        <v>0</v>
      </c>
      <c r="BL161" s="21" t="s">
        <v>161</v>
      </c>
      <c r="BM161" s="21" t="s">
        <v>261</v>
      </c>
    </row>
    <row r="162" spans="2:65" s="11" customFormat="1" ht="22.5" customHeight="1">
      <c r="B162" s="185"/>
      <c r="C162" s="186"/>
      <c r="D162" s="186"/>
      <c r="E162" s="187" t="s">
        <v>22</v>
      </c>
      <c r="F162" s="276" t="s">
        <v>262</v>
      </c>
      <c r="G162" s="277"/>
      <c r="H162" s="277"/>
      <c r="I162" s="277"/>
      <c r="J162" s="186"/>
      <c r="K162" s="188" t="s">
        <v>22</v>
      </c>
      <c r="L162" s="186"/>
      <c r="M162" s="186"/>
      <c r="N162" s="186"/>
      <c r="O162" s="186"/>
      <c r="P162" s="186"/>
      <c r="Q162" s="186"/>
      <c r="R162" s="189"/>
      <c r="T162" s="190"/>
      <c r="U162" s="186"/>
      <c r="V162" s="186"/>
      <c r="W162" s="186"/>
      <c r="X162" s="186"/>
      <c r="Y162" s="186"/>
      <c r="Z162" s="186"/>
      <c r="AA162" s="191"/>
      <c r="AT162" s="192" t="s">
        <v>164</v>
      </c>
      <c r="AU162" s="192" t="s">
        <v>89</v>
      </c>
      <c r="AV162" s="11" t="s">
        <v>84</v>
      </c>
      <c r="AW162" s="11" t="s">
        <v>35</v>
      </c>
      <c r="AX162" s="11" t="s">
        <v>77</v>
      </c>
      <c r="AY162" s="192" t="s">
        <v>156</v>
      </c>
    </row>
    <row r="163" spans="2:65" s="12" customFormat="1" ht="22.5" customHeight="1">
      <c r="B163" s="193"/>
      <c r="C163" s="194"/>
      <c r="D163" s="194"/>
      <c r="E163" s="195" t="s">
        <v>22</v>
      </c>
      <c r="F163" s="278" t="s">
        <v>263</v>
      </c>
      <c r="G163" s="279"/>
      <c r="H163" s="279"/>
      <c r="I163" s="279"/>
      <c r="J163" s="194"/>
      <c r="K163" s="196">
        <v>32.64</v>
      </c>
      <c r="L163" s="194"/>
      <c r="M163" s="194"/>
      <c r="N163" s="194"/>
      <c r="O163" s="194"/>
      <c r="P163" s="194"/>
      <c r="Q163" s="194"/>
      <c r="R163" s="197"/>
      <c r="T163" s="198"/>
      <c r="U163" s="194"/>
      <c r="V163" s="194"/>
      <c r="W163" s="194"/>
      <c r="X163" s="194"/>
      <c r="Y163" s="194"/>
      <c r="Z163" s="194"/>
      <c r="AA163" s="199"/>
      <c r="AT163" s="200" t="s">
        <v>164</v>
      </c>
      <c r="AU163" s="200" t="s">
        <v>89</v>
      </c>
      <c r="AV163" s="12" t="s">
        <v>89</v>
      </c>
      <c r="AW163" s="12" t="s">
        <v>35</v>
      </c>
      <c r="AX163" s="12" t="s">
        <v>77</v>
      </c>
      <c r="AY163" s="200" t="s">
        <v>156</v>
      </c>
    </row>
    <row r="164" spans="2:65" s="13" customFormat="1" ht="22.5" customHeight="1">
      <c r="B164" s="201"/>
      <c r="C164" s="202"/>
      <c r="D164" s="202"/>
      <c r="E164" s="203" t="s">
        <v>22</v>
      </c>
      <c r="F164" s="280" t="s">
        <v>166</v>
      </c>
      <c r="G164" s="281"/>
      <c r="H164" s="281"/>
      <c r="I164" s="281"/>
      <c r="J164" s="202"/>
      <c r="K164" s="204">
        <v>32.64</v>
      </c>
      <c r="L164" s="202"/>
      <c r="M164" s="202"/>
      <c r="N164" s="202"/>
      <c r="O164" s="202"/>
      <c r="P164" s="202"/>
      <c r="Q164" s="202"/>
      <c r="R164" s="205"/>
      <c r="T164" s="206"/>
      <c r="U164" s="202"/>
      <c r="V164" s="202"/>
      <c r="W164" s="202"/>
      <c r="X164" s="202"/>
      <c r="Y164" s="202"/>
      <c r="Z164" s="202"/>
      <c r="AA164" s="207"/>
      <c r="AT164" s="208" t="s">
        <v>164</v>
      </c>
      <c r="AU164" s="208" t="s">
        <v>89</v>
      </c>
      <c r="AV164" s="13" t="s">
        <v>161</v>
      </c>
      <c r="AW164" s="13" t="s">
        <v>35</v>
      </c>
      <c r="AX164" s="13" t="s">
        <v>84</v>
      </c>
      <c r="AY164" s="208" t="s">
        <v>156</v>
      </c>
    </row>
    <row r="165" spans="2:65" s="10" customFormat="1" ht="29.85" customHeight="1">
      <c r="B165" s="167"/>
      <c r="C165" s="168"/>
      <c r="D165" s="177" t="s">
        <v>225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268">
        <f>BK165</f>
        <v>0</v>
      </c>
      <c r="O165" s="269"/>
      <c r="P165" s="269"/>
      <c r="Q165" s="269"/>
      <c r="R165" s="170"/>
      <c r="T165" s="171"/>
      <c r="U165" s="168"/>
      <c r="V165" s="168"/>
      <c r="W165" s="172">
        <f>SUM(W166:W185)</f>
        <v>0</v>
      </c>
      <c r="X165" s="168"/>
      <c r="Y165" s="172">
        <f>SUM(Y166:Y185)</f>
        <v>18.89217</v>
      </c>
      <c r="Z165" s="168"/>
      <c r="AA165" s="173">
        <f>SUM(AA166:AA185)</f>
        <v>0</v>
      </c>
      <c r="AR165" s="174" t="s">
        <v>84</v>
      </c>
      <c r="AT165" s="175" t="s">
        <v>76</v>
      </c>
      <c r="AU165" s="175" t="s">
        <v>84</v>
      </c>
      <c r="AY165" s="174" t="s">
        <v>156</v>
      </c>
      <c r="BK165" s="176">
        <f>SUM(BK166:BK185)</f>
        <v>0</v>
      </c>
    </row>
    <row r="166" spans="2:65" s="1" customFormat="1" ht="22.5" customHeight="1">
      <c r="B166" s="38"/>
      <c r="C166" s="178" t="s">
        <v>201</v>
      </c>
      <c r="D166" s="178" t="s">
        <v>157</v>
      </c>
      <c r="E166" s="179" t="s">
        <v>264</v>
      </c>
      <c r="F166" s="282" t="s">
        <v>265</v>
      </c>
      <c r="G166" s="282"/>
      <c r="H166" s="282"/>
      <c r="I166" s="282"/>
      <c r="J166" s="180" t="s">
        <v>266</v>
      </c>
      <c r="K166" s="181">
        <v>2</v>
      </c>
      <c r="L166" s="274">
        <v>0</v>
      </c>
      <c r="M166" s="283"/>
      <c r="N166" s="275">
        <f>ROUND(L166*K166,2)</f>
        <v>0</v>
      </c>
      <c r="O166" s="275"/>
      <c r="P166" s="275"/>
      <c r="Q166" s="275"/>
      <c r="R166" s="40"/>
      <c r="T166" s="182" t="s">
        <v>22</v>
      </c>
      <c r="U166" s="47" t="s">
        <v>42</v>
      </c>
      <c r="V166" s="39"/>
      <c r="W166" s="183">
        <f>V166*K166</f>
        <v>0</v>
      </c>
      <c r="X166" s="183">
        <v>0</v>
      </c>
      <c r="Y166" s="183">
        <f>X166*K166</f>
        <v>0</v>
      </c>
      <c r="Z166" s="183">
        <v>0</v>
      </c>
      <c r="AA166" s="184">
        <f>Z166*K166</f>
        <v>0</v>
      </c>
      <c r="AR166" s="21" t="s">
        <v>161</v>
      </c>
      <c r="AT166" s="21" t="s">
        <v>157</v>
      </c>
      <c r="AU166" s="21" t="s">
        <v>89</v>
      </c>
      <c r="AY166" s="21" t="s">
        <v>156</v>
      </c>
      <c r="BE166" s="121">
        <f>IF(U166="základní",N166,0)</f>
        <v>0</v>
      </c>
      <c r="BF166" s="121">
        <f>IF(U166="snížená",N166,0)</f>
        <v>0</v>
      </c>
      <c r="BG166" s="121">
        <f>IF(U166="zákl. přenesená",N166,0)</f>
        <v>0</v>
      </c>
      <c r="BH166" s="121">
        <f>IF(U166="sníž. přenesená",N166,0)</f>
        <v>0</v>
      </c>
      <c r="BI166" s="121">
        <f>IF(U166="nulová",N166,0)</f>
        <v>0</v>
      </c>
      <c r="BJ166" s="21" t="s">
        <v>84</v>
      </c>
      <c r="BK166" s="121">
        <f>ROUND(L166*K166,2)</f>
        <v>0</v>
      </c>
      <c r="BL166" s="21" t="s">
        <v>161</v>
      </c>
      <c r="BM166" s="21" t="s">
        <v>267</v>
      </c>
    </row>
    <row r="167" spans="2:65" s="11" customFormat="1" ht="22.5" customHeight="1">
      <c r="B167" s="185"/>
      <c r="C167" s="186"/>
      <c r="D167" s="186"/>
      <c r="E167" s="187" t="s">
        <v>22</v>
      </c>
      <c r="F167" s="276" t="s">
        <v>268</v>
      </c>
      <c r="G167" s="277"/>
      <c r="H167" s="277"/>
      <c r="I167" s="277"/>
      <c r="J167" s="186"/>
      <c r="K167" s="188" t="s">
        <v>22</v>
      </c>
      <c r="L167" s="186"/>
      <c r="M167" s="186"/>
      <c r="N167" s="186"/>
      <c r="O167" s="186"/>
      <c r="P167" s="186"/>
      <c r="Q167" s="186"/>
      <c r="R167" s="189"/>
      <c r="T167" s="190"/>
      <c r="U167" s="186"/>
      <c r="V167" s="186"/>
      <c r="W167" s="186"/>
      <c r="X167" s="186"/>
      <c r="Y167" s="186"/>
      <c r="Z167" s="186"/>
      <c r="AA167" s="191"/>
      <c r="AT167" s="192" t="s">
        <v>164</v>
      </c>
      <c r="AU167" s="192" t="s">
        <v>89</v>
      </c>
      <c r="AV167" s="11" t="s">
        <v>84</v>
      </c>
      <c r="AW167" s="11" t="s">
        <v>35</v>
      </c>
      <c r="AX167" s="11" t="s">
        <v>77</v>
      </c>
      <c r="AY167" s="192" t="s">
        <v>156</v>
      </c>
    </row>
    <row r="168" spans="2:65" s="12" customFormat="1" ht="22.5" customHeight="1">
      <c r="B168" s="193"/>
      <c r="C168" s="194"/>
      <c r="D168" s="194"/>
      <c r="E168" s="195" t="s">
        <v>22</v>
      </c>
      <c r="F168" s="278" t="s">
        <v>89</v>
      </c>
      <c r="G168" s="279"/>
      <c r="H168" s="279"/>
      <c r="I168" s="279"/>
      <c r="J168" s="194"/>
      <c r="K168" s="196">
        <v>2</v>
      </c>
      <c r="L168" s="194"/>
      <c r="M168" s="194"/>
      <c r="N168" s="194"/>
      <c r="O168" s="194"/>
      <c r="P168" s="194"/>
      <c r="Q168" s="194"/>
      <c r="R168" s="197"/>
      <c r="T168" s="198"/>
      <c r="U168" s="194"/>
      <c r="V168" s="194"/>
      <c r="W168" s="194"/>
      <c r="X168" s="194"/>
      <c r="Y168" s="194"/>
      <c r="Z168" s="194"/>
      <c r="AA168" s="199"/>
      <c r="AT168" s="200" t="s">
        <v>164</v>
      </c>
      <c r="AU168" s="200" t="s">
        <v>89</v>
      </c>
      <c r="AV168" s="12" t="s">
        <v>89</v>
      </c>
      <c r="AW168" s="12" t="s">
        <v>35</v>
      </c>
      <c r="AX168" s="12" t="s">
        <v>77</v>
      </c>
      <c r="AY168" s="200" t="s">
        <v>156</v>
      </c>
    </row>
    <row r="169" spans="2:65" s="13" customFormat="1" ht="22.5" customHeight="1">
      <c r="B169" s="201"/>
      <c r="C169" s="202"/>
      <c r="D169" s="202"/>
      <c r="E169" s="203" t="s">
        <v>22</v>
      </c>
      <c r="F169" s="280" t="s">
        <v>166</v>
      </c>
      <c r="G169" s="281"/>
      <c r="H169" s="281"/>
      <c r="I169" s="281"/>
      <c r="J169" s="202"/>
      <c r="K169" s="204">
        <v>2</v>
      </c>
      <c r="L169" s="202"/>
      <c r="M169" s="202"/>
      <c r="N169" s="202"/>
      <c r="O169" s="202"/>
      <c r="P169" s="202"/>
      <c r="Q169" s="202"/>
      <c r="R169" s="205"/>
      <c r="T169" s="206"/>
      <c r="U169" s="202"/>
      <c r="V169" s="202"/>
      <c r="W169" s="202"/>
      <c r="X169" s="202"/>
      <c r="Y169" s="202"/>
      <c r="Z169" s="202"/>
      <c r="AA169" s="207"/>
      <c r="AT169" s="208" t="s">
        <v>164</v>
      </c>
      <c r="AU169" s="208" t="s">
        <v>89</v>
      </c>
      <c r="AV169" s="13" t="s">
        <v>161</v>
      </c>
      <c r="AW169" s="13" t="s">
        <v>35</v>
      </c>
      <c r="AX169" s="13" t="s">
        <v>84</v>
      </c>
      <c r="AY169" s="208" t="s">
        <v>156</v>
      </c>
    </row>
    <row r="170" spans="2:65" s="1" customFormat="1" ht="31.5" customHeight="1">
      <c r="B170" s="38"/>
      <c r="C170" s="178" t="s">
        <v>207</v>
      </c>
      <c r="D170" s="178" t="s">
        <v>157</v>
      </c>
      <c r="E170" s="179" t="s">
        <v>269</v>
      </c>
      <c r="F170" s="282" t="s">
        <v>270</v>
      </c>
      <c r="G170" s="282"/>
      <c r="H170" s="282"/>
      <c r="I170" s="282"/>
      <c r="J170" s="180" t="s">
        <v>179</v>
      </c>
      <c r="K170" s="181">
        <v>40</v>
      </c>
      <c r="L170" s="274">
        <v>0</v>
      </c>
      <c r="M170" s="283"/>
      <c r="N170" s="275">
        <f>ROUND(L170*K170,2)</f>
        <v>0</v>
      </c>
      <c r="O170" s="275"/>
      <c r="P170" s="275"/>
      <c r="Q170" s="275"/>
      <c r="R170" s="40"/>
      <c r="T170" s="182" t="s">
        <v>22</v>
      </c>
      <c r="U170" s="47" t="s">
        <v>42</v>
      </c>
      <c r="V170" s="39"/>
      <c r="W170" s="183">
        <f>V170*K170</f>
        <v>0</v>
      </c>
      <c r="X170" s="183">
        <v>8.9779999999999999E-2</v>
      </c>
      <c r="Y170" s="183">
        <f>X170*K170</f>
        <v>3.5911999999999997</v>
      </c>
      <c r="Z170" s="183">
        <v>0</v>
      </c>
      <c r="AA170" s="184">
        <f>Z170*K170</f>
        <v>0</v>
      </c>
      <c r="AR170" s="21" t="s">
        <v>161</v>
      </c>
      <c r="AT170" s="21" t="s">
        <v>157</v>
      </c>
      <c r="AU170" s="21" t="s">
        <v>89</v>
      </c>
      <c r="AY170" s="21" t="s">
        <v>156</v>
      </c>
      <c r="BE170" s="121">
        <f>IF(U170="základní",N170,0)</f>
        <v>0</v>
      </c>
      <c r="BF170" s="121">
        <f>IF(U170="snížená",N170,0)</f>
        <v>0</v>
      </c>
      <c r="BG170" s="121">
        <f>IF(U170="zákl. přenesená",N170,0)</f>
        <v>0</v>
      </c>
      <c r="BH170" s="121">
        <f>IF(U170="sníž. přenesená",N170,0)</f>
        <v>0</v>
      </c>
      <c r="BI170" s="121">
        <f>IF(U170="nulová",N170,0)</f>
        <v>0</v>
      </c>
      <c r="BJ170" s="21" t="s">
        <v>84</v>
      </c>
      <c r="BK170" s="121">
        <f>ROUND(L170*K170,2)</f>
        <v>0</v>
      </c>
      <c r="BL170" s="21" t="s">
        <v>161</v>
      </c>
      <c r="BM170" s="21" t="s">
        <v>271</v>
      </c>
    </row>
    <row r="171" spans="2:65" s="11" customFormat="1" ht="22.5" customHeight="1">
      <c r="B171" s="185"/>
      <c r="C171" s="186"/>
      <c r="D171" s="186"/>
      <c r="E171" s="187" t="s">
        <v>22</v>
      </c>
      <c r="F171" s="276" t="s">
        <v>272</v>
      </c>
      <c r="G171" s="277"/>
      <c r="H171" s="277"/>
      <c r="I171" s="277"/>
      <c r="J171" s="186"/>
      <c r="K171" s="188" t="s">
        <v>22</v>
      </c>
      <c r="L171" s="186"/>
      <c r="M171" s="186"/>
      <c r="N171" s="186"/>
      <c r="O171" s="186"/>
      <c r="P171" s="186"/>
      <c r="Q171" s="186"/>
      <c r="R171" s="189"/>
      <c r="T171" s="190"/>
      <c r="U171" s="186"/>
      <c r="V171" s="186"/>
      <c r="W171" s="186"/>
      <c r="X171" s="186"/>
      <c r="Y171" s="186"/>
      <c r="Z171" s="186"/>
      <c r="AA171" s="191"/>
      <c r="AT171" s="192" t="s">
        <v>164</v>
      </c>
      <c r="AU171" s="192" t="s">
        <v>89</v>
      </c>
      <c r="AV171" s="11" t="s">
        <v>84</v>
      </c>
      <c r="AW171" s="11" t="s">
        <v>35</v>
      </c>
      <c r="AX171" s="11" t="s">
        <v>77</v>
      </c>
      <c r="AY171" s="192" t="s">
        <v>156</v>
      </c>
    </row>
    <row r="172" spans="2:65" s="12" customFormat="1" ht="22.5" customHeight="1">
      <c r="B172" s="193"/>
      <c r="C172" s="194"/>
      <c r="D172" s="194"/>
      <c r="E172" s="195" t="s">
        <v>22</v>
      </c>
      <c r="F172" s="278" t="s">
        <v>273</v>
      </c>
      <c r="G172" s="279"/>
      <c r="H172" s="279"/>
      <c r="I172" s="279"/>
      <c r="J172" s="194"/>
      <c r="K172" s="196">
        <v>40</v>
      </c>
      <c r="L172" s="194"/>
      <c r="M172" s="194"/>
      <c r="N172" s="194"/>
      <c r="O172" s="194"/>
      <c r="P172" s="194"/>
      <c r="Q172" s="194"/>
      <c r="R172" s="197"/>
      <c r="T172" s="198"/>
      <c r="U172" s="194"/>
      <c r="V172" s="194"/>
      <c r="W172" s="194"/>
      <c r="X172" s="194"/>
      <c r="Y172" s="194"/>
      <c r="Z172" s="194"/>
      <c r="AA172" s="199"/>
      <c r="AT172" s="200" t="s">
        <v>164</v>
      </c>
      <c r="AU172" s="200" t="s">
        <v>89</v>
      </c>
      <c r="AV172" s="12" t="s">
        <v>89</v>
      </c>
      <c r="AW172" s="12" t="s">
        <v>35</v>
      </c>
      <c r="AX172" s="12" t="s">
        <v>77</v>
      </c>
      <c r="AY172" s="200" t="s">
        <v>156</v>
      </c>
    </row>
    <row r="173" spans="2:65" s="13" customFormat="1" ht="22.5" customHeight="1">
      <c r="B173" s="201"/>
      <c r="C173" s="202"/>
      <c r="D173" s="202"/>
      <c r="E173" s="203" t="s">
        <v>22</v>
      </c>
      <c r="F173" s="280" t="s">
        <v>166</v>
      </c>
      <c r="G173" s="281"/>
      <c r="H173" s="281"/>
      <c r="I173" s="281"/>
      <c r="J173" s="202"/>
      <c r="K173" s="204">
        <v>40</v>
      </c>
      <c r="L173" s="202"/>
      <c r="M173" s="202"/>
      <c r="N173" s="202"/>
      <c r="O173" s="202"/>
      <c r="P173" s="202"/>
      <c r="Q173" s="202"/>
      <c r="R173" s="205"/>
      <c r="T173" s="206"/>
      <c r="U173" s="202"/>
      <c r="V173" s="202"/>
      <c r="W173" s="202"/>
      <c r="X173" s="202"/>
      <c r="Y173" s="202"/>
      <c r="Z173" s="202"/>
      <c r="AA173" s="207"/>
      <c r="AT173" s="208" t="s">
        <v>164</v>
      </c>
      <c r="AU173" s="208" t="s">
        <v>89</v>
      </c>
      <c r="AV173" s="13" t="s">
        <v>161</v>
      </c>
      <c r="AW173" s="13" t="s">
        <v>35</v>
      </c>
      <c r="AX173" s="13" t="s">
        <v>84</v>
      </c>
      <c r="AY173" s="208" t="s">
        <v>156</v>
      </c>
    </row>
    <row r="174" spans="2:65" s="1" customFormat="1" ht="31.5" customHeight="1">
      <c r="B174" s="38"/>
      <c r="C174" s="178" t="s">
        <v>211</v>
      </c>
      <c r="D174" s="178" t="s">
        <v>157</v>
      </c>
      <c r="E174" s="179" t="s">
        <v>274</v>
      </c>
      <c r="F174" s="282" t="s">
        <v>275</v>
      </c>
      <c r="G174" s="282"/>
      <c r="H174" s="282"/>
      <c r="I174" s="282"/>
      <c r="J174" s="180" t="s">
        <v>179</v>
      </c>
      <c r="K174" s="181">
        <v>91</v>
      </c>
      <c r="L174" s="274">
        <v>0</v>
      </c>
      <c r="M174" s="283"/>
      <c r="N174" s="275">
        <f>ROUND(L174*K174,2)</f>
        <v>0</v>
      </c>
      <c r="O174" s="275"/>
      <c r="P174" s="275"/>
      <c r="Q174" s="275"/>
      <c r="R174" s="40"/>
      <c r="T174" s="182" t="s">
        <v>22</v>
      </c>
      <c r="U174" s="47" t="s">
        <v>42</v>
      </c>
      <c r="V174" s="39"/>
      <c r="W174" s="183">
        <f>V174*K174</f>
        <v>0</v>
      </c>
      <c r="X174" s="183">
        <v>0.14066999999999999</v>
      </c>
      <c r="Y174" s="183">
        <f>X174*K174</f>
        <v>12.80097</v>
      </c>
      <c r="Z174" s="183">
        <v>0</v>
      </c>
      <c r="AA174" s="184">
        <f>Z174*K174</f>
        <v>0</v>
      </c>
      <c r="AR174" s="21" t="s">
        <v>161</v>
      </c>
      <c r="AT174" s="21" t="s">
        <v>157</v>
      </c>
      <c r="AU174" s="21" t="s">
        <v>89</v>
      </c>
      <c r="AY174" s="21" t="s">
        <v>156</v>
      </c>
      <c r="BE174" s="121">
        <f>IF(U174="základní",N174,0)</f>
        <v>0</v>
      </c>
      <c r="BF174" s="121">
        <f>IF(U174="snížená",N174,0)</f>
        <v>0</v>
      </c>
      <c r="BG174" s="121">
        <f>IF(U174="zákl. přenesená",N174,0)</f>
        <v>0</v>
      </c>
      <c r="BH174" s="121">
        <f>IF(U174="sníž. přenesená",N174,0)</f>
        <v>0</v>
      </c>
      <c r="BI174" s="121">
        <f>IF(U174="nulová",N174,0)</f>
        <v>0</v>
      </c>
      <c r="BJ174" s="21" t="s">
        <v>84</v>
      </c>
      <c r="BK174" s="121">
        <f>ROUND(L174*K174,2)</f>
        <v>0</v>
      </c>
      <c r="BL174" s="21" t="s">
        <v>161</v>
      </c>
      <c r="BM174" s="21" t="s">
        <v>276</v>
      </c>
    </row>
    <row r="175" spans="2:65" s="11" customFormat="1" ht="22.5" customHeight="1">
      <c r="B175" s="185"/>
      <c r="C175" s="186"/>
      <c r="D175" s="186"/>
      <c r="E175" s="187" t="s">
        <v>22</v>
      </c>
      <c r="F175" s="276" t="s">
        <v>277</v>
      </c>
      <c r="G175" s="277"/>
      <c r="H175" s="277"/>
      <c r="I175" s="277"/>
      <c r="J175" s="186"/>
      <c r="K175" s="188" t="s">
        <v>22</v>
      </c>
      <c r="L175" s="186"/>
      <c r="M175" s="186"/>
      <c r="N175" s="186"/>
      <c r="O175" s="186"/>
      <c r="P175" s="186"/>
      <c r="Q175" s="186"/>
      <c r="R175" s="189"/>
      <c r="T175" s="190"/>
      <c r="U175" s="186"/>
      <c r="V175" s="186"/>
      <c r="W175" s="186"/>
      <c r="X175" s="186"/>
      <c r="Y175" s="186"/>
      <c r="Z175" s="186"/>
      <c r="AA175" s="191"/>
      <c r="AT175" s="192" t="s">
        <v>164</v>
      </c>
      <c r="AU175" s="192" t="s">
        <v>89</v>
      </c>
      <c r="AV175" s="11" t="s">
        <v>84</v>
      </c>
      <c r="AW175" s="11" t="s">
        <v>35</v>
      </c>
      <c r="AX175" s="11" t="s">
        <v>77</v>
      </c>
      <c r="AY175" s="192" t="s">
        <v>156</v>
      </c>
    </row>
    <row r="176" spans="2:65" s="12" customFormat="1" ht="22.5" customHeight="1">
      <c r="B176" s="193"/>
      <c r="C176" s="194"/>
      <c r="D176" s="194"/>
      <c r="E176" s="195" t="s">
        <v>22</v>
      </c>
      <c r="F176" s="278" t="s">
        <v>182</v>
      </c>
      <c r="G176" s="279"/>
      <c r="H176" s="279"/>
      <c r="I176" s="279"/>
      <c r="J176" s="194"/>
      <c r="K176" s="196">
        <v>91</v>
      </c>
      <c r="L176" s="194"/>
      <c r="M176" s="194"/>
      <c r="N176" s="194"/>
      <c r="O176" s="194"/>
      <c r="P176" s="194"/>
      <c r="Q176" s="194"/>
      <c r="R176" s="197"/>
      <c r="T176" s="198"/>
      <c r="U176" s="194"/>
      <c r="V176" s="194"/>
      <c r="W176" s="194"/>
      <c r="X176" s="194"/>
      <c r="Y176" s="194"/>
      <c r="Z176" s="194"/>
      <c r="AA176" s="199"/>
      <c r="AT176" s="200" t="s">
        <v>164</v>
      </c>
      <c r="AU176" s="200" t="s">
        <v>89</v>
      </c>
      <c r="AV176" s="12" t="s">
        <v>89</v>
      </c>
      <c r="AW176" s="12" t="s">
        <v>35</v>
      </c>
      <c r="AX176" s="12" t="s">
        <v>77</v>
      </c>
      <c r="AY176" s="200" t="s">
        <v>156</v>
      </c>
    </row>
    <row r="177" spans="2:65" s="13" customFormat="1" ht="22.5" customHeight="1">
      <c r="B177" s="201"/>
      <c r="C177" s="202"/>
      <c r="D177" s="202"/>
      <c r="E177" s="203" t="s">
        <v>22</v>
      </c>
      <c r="F177" s="280" t="s">
        <v>166</v>
      </c>
      <c r="G177" s="281"/>
      <c r="H177" s="281"/>
      <c r="I177" s="281"/>
      <c r="J177" s="202"/>
      <c r="K177" s="204">
        <v>91</v>
      </c>
      <c r="L177" s="202"/>
      <c r="M177" s="202"/>
      <c r="N177" s="202"/>
      <c r="O177" s="202"/>
      <c r="P177" s="202"/>
      <c r="Q177" s="202"/>
      <c r="R177" s="205"/>
      <c r="T177" s="206"/>
      <c r="U177" s="202"/>
      <c r="V177" s="202"/>
      <c r="W177" s="202"/>
      <c r="X177" s="202"/>
      <c r="Y177" s="202"/>
      <c r="Z177" s="202"/>
      <c r="AA177" s="207"/>
      <c r="AT177" s="208" t="s">
        <v>164</v>
      </c>
      <c r="AU177" s="208" t="s">
        <v>89</v>
      </c>
      <c r="AV177" s="13" t="s">
        <v>161</v>
      </c>
      <c r="AW177" s="13" t="s">
        <v>35</v>
      </c>
      <c r="AX177" s="13" t="s">
        <v>84</v>
      </c>
      <c r="AY177" s="208" t="s">
        <v>156</v>
      </c>
    </row>
    <row r="178" spans="2:65" s="1" customFormat="1" ht="22.5" customHeight="1">
      <c r="B178" s="38"/>
      <c r="C178" s="214" t="s">
        <v>215</v>
      </c>
      <c r="D178" s="214" t="s">
        <v>243</v>
      </c>
      <c r="E178" s="215" t="s">
        <v>278</v>
      </c>
      <c r="F178" s="311" t="s">
        <v>279</v>
      </c>
      <c r="G178" s="311"/>
      <c r="H178" s="311"/>
      <c r="I178" s="311"/>
      <c r="J178" s="216" t="s">
        <v>179</v>
      </c>
      <c r="K178" s="217">
        <v>20</v>
      </c>
      <c r="L178" s="312">
        <v>0</v>
      </c>
      <c r="M178" s="313"/>
      <c r="N178" s="314">
        <f>ROUND(L178*K178,2)</f>
        <v>0</v>
      </c>
      <c r="O178" s="275"/>
      <c r="P178" s="275"/>
      <c r="Q178" s="275"/>
      <c r="R178" s="40"/>
      <c r="T178" s="182" t="s">
        <v>22</v>
      </c>
      <c r="U178" s="47" t="s">
        <v>42</v>
      </c>
      <c r="V178" s="39"/>
      <c r="W178" s="183">
        <f>V178*K178</f>
        <v>0</v>
      </c>
      <c r="X178" s="183">
        <v>0.125</v>
      </c>
      <c r="Y178" s="183">
        <f>X178*K178</f>
        <v>2.5</v>
      </c>
      <c r="Z178" s="183">
        <v>0</v>
      </c>
      <c r="AA178" s="184">
        <f>Z178*K178</f>
        <v>0</v>
      </c>
      <c r="AR178" s="21" t="s">
        <v>201</v>
      </c>
      <c r="AT178" s="21" t="s">
        <v>243</v>
      </c>
      <c r="AU178" s="21" t="s">
        <v>89</v>
      </c>
      <c r="AY178" s="21" t="s">
        <v>156</v>
      </c>
      <c r="BE178" s="121">
        <f>IF(U178="základní",N178,0)</f>
        <v>0</v>
      </c>
      <c r="BF178" s="121">
        <f>IF(U178="snížená",N178,0)</f>
        <v>0</v>
      </c>
      <c r="BG178" s="121">
        <f>IF(U178="zákl. přenesená",N178,0)</f>
        <v>0</v>
      </c>
      <c r="BH178" s="121">
        <f>IF(U178="sníž. přenesená",N178,0)</f>
        <v>0</v>
      </c>
      <c r="BI178" s="121">
        <f>IF(U178="nulová",N178,0)</f>
        <v>0</v>
      </c>
      <c r="BJ178" s="21" t="s">
        <v>84</v>
      </c>
      <c r="BK178" s="121">
        <f>ROUND(L178*K178,2)</f>
        <v>0</v>
      </c>
      <c r="BL178" s="21" t="s">
        <v>161</v>
      </c>
      <c r="BM178" s="21" t="s">
        <v>280</v>
      </c>
    </row>
    <row r="179" spans="2:65" s="11" customFormat="1" ht="22.5" customHeight="1">
      <c r="B179" s="185"/>
      <c r="C179" s="186"/>
      <c r="D179" s="186"/>
      <c r="E179" s="187" t="s">
        <v>22</v>
      </c>
      <c r="F179" s="276" t="s">
        <v>281</v>
      </c>
      <c r="G179" s="277"/>
      <c r="H179" s="277"/>
      <c r="I179" s="277"/>
      <c r="J179" s="186"/>
      <c r="K179" s="188" t="s">
        <v>22</v>
      </c>
      <c r="L179" s="186"/>
      <c r="M179" s="186"/>
      <c r="N179" s="186"/>
      <c r="O179" s="186"/>
      <c r="P179" s="186"/>
      <c r="Q179" s="186"/>
      <c r="R179" s="189"/>
      <c r="T179" s="190"/>
      <c r="U179" s="186"/>
      <c r="V179" s="186"/>
      <c r="W179" s="186"/>
      <c r="X179" s="186"/>
      <c r="Y179" s="186"/>
      <c r="Z179" s="186"/>
      <c r="AA179" s="191"/>
      <c r="AT179" s="192" t="s">
        <v>164</v>
      </c>
      <c r="AU179" s="192" t="s">
        <v>89</v>
      </c>
      <c r="AV179" s="11" t="s">
        <v>84</v>
      </c>
      <c r="AW179" s="11" t="s">
        <v>35</v>
      </c>
      <c r="AX179" s="11" t="s">
        <v>77</v>
      </c>
      <c r="AY179" s="192" t="s">
        <v>156</v>
      </c>
    </row>
    <row r="180" spans="2:65" s="12" customFormat="1" ht="22.5" customHeight="1">
      <c r="B180" s="193"/>
      <c r="C180" s="194"/>
      <c r="D180" s="194"/>
      <c r="E180" s="195" t="s">
        <v>22</v>
      </c>
      <c r="F180" s="278" t="s">
        <v>282</v>
      </c>
      <c r="G180" s="279"/>
      <c r="H180" s="279"/>
      <c r="I180" s="279"/>
      <c r="J180" s="194"/>
      <c r="K180" s="196">
        <v>20</v>
      </c>
      <c r="L180" s="194"/>
      <c r="M180" s="194"/>
      <c r="N180" s="194"/>
      <c r="O180" s="194"/>
      <c r="P180" s="194"/>
      <c r="Q180" s="194"/>
      <c r="R180" s="197"/>
      <c r="T180" s="198"/>
      <c r="U180" s="194"/>
      <c r="V180" s="194"/>
      <c r="W180" s="194"/>
      <c r="X180" s="194"/>
      <c r="Y180" s="194"/>
      <c r="Z180" s="194"/>
      <c r="AA180" s="199"/>
      <c r="AT180" s="200" t="s">
        <v>164</v>
      </c>
      <c r="AU180" s="200" t="s">
        <v>89</v>
      </c>
      <c r="AV180" s="12" t="s">
        <v>89</v>
      </c>
      <c r="AW180" s="12" t="s">
        <v>35</v>
      </c>
      <c r="AX180" s="12" t="s">
        <v>77</v>
      </c>
      <c r="AY180" s="200" t="s">
        <v>156</v>
      </c>
    </row>
    <row r="181" spans="2:65" s="13" customFormat="1" ht="22.5" customHeight="1">
      <c r="B181" s="201"/>
      <c r="C181" s="202"/>
      <c r="D181" s="202"/>
      <c r="E181" s="203" t="s">
        <v>22</v>
      </c>
      <c r="F181" s="280" t="s">
        <v>166</v>
      </c>
      <c r="G181" s="281"/>
      <c r="H181" s="281"/>
      <c r="I181" s="281"/>
      <c r="J181" s="202"/>
      <c r="K181" s="204">
        <v>20</v>
      </c>
      <c r="L181" s="202"/>
      <c r="M181" s="202"/>
      <c r="N181" s="202"/>
      <c r="O181" s="202"/>
      <c r="P181" s="202"/>
      <c r="Q181" s="202"/>
      <c r="R181" s="205"/>
      <c r="T181" s="206"/>
      <c r="U181" s="202"/>
      <c r="V181" s="202"/>
      <c r="W181" s="202"/>
      <c r="X181" s="202"/>
      <c r="Y181" s="202"/>
      <c r="Z181" s="202"/>
      <c r="AA181" s="207"/>
      <c r="AT181" s="208" t="s">
        <v>164</v>
      </c>
      <c r="AU181" s="208" t="s">
        <v>89</v>
      </c>
      <c r="AV181" s="13" t="s">
        <v>161</v>
      </c>
      <c r="AW181" s="13" t="s">
        <v>35</v>
      </c>
      <c r="AX181" s="13" t="s">
        <v>84</v>
      </c>
      <c r="AY181" s="208" t="s">
        <v>156</v>
      </c>
    </row>
    <row r="182" spans="2:65" s="1" customFormat="1" ht="31.5" customHeight="1">
      <c r="B182" s="38"/>
      <c r="C182" s="178" t="s">
        <v>283</v>
      </c>
      <c r="D182" s="178" t="s">
        <v>157</v>
      </c>
      <c r="E182" s="179" t="s">
        <v>284</v>
      </c>
      <c r="F182" s="282" t="s">
        <v>285</v>
      </c>
      <c r="G182" s="282"/>
      <c r="H182" s="282"/>
      <c r="I182" s="282"/>
      <c r="J182" s="180" t="s">
        <v>286</v>
      </c>
      <c r="K182" s="181">
        <v>0.91</v>
      </c>
      <c r="L182" s="274">
        <v>0</v>
      </c>
      <c r="M182" s="283"/>
      <c r="N182" s="275">
        <f>ROUND(L182*K182,2)</f>
        <v>0</v>
      </c>
      <c r="O182" s="275"/>
      <c r="P182" s="275"/>
      <c r="Q182" s="275"/>
      <c r="R182" s="40"/>
      <c r="T182" s="182" t="s">
        <v>22</v>
      </c>
      <c r="U182" s="47" t="s">
        <v>42</v>
      </c>
      <c r="V182" s="39"/>
      <c r="W182" s="183">
        <f>V182*K182</f>
        <v>0</v>
      </c>
      <c r="X182" s="183">
        <v>0</v>
      </c>
      <c r="Y182" s="183">
        <f>X182*K182</f>
        <v>0</v>
      </c>
      <c r="Z182" s="183">
        <v>0</v>
      </c>
      <c r="AA182" s="184">
        <f>Z182*K182</f>
        <v>0</v>
      </c>
      <c r="AR182" s="21" t="s">
        <v>161</v>
      </c>
      <c r="AT182" s="21" t="s">
        <v>157</v>
      </c>
      <c r="AU182" s="21" t="s">
        <v>89</v>
      </c>
      <c r="AY182" s="21" t="s">
        <v>156</v>
      </c>
      <c r="BE182" s="121">
        <f>IF(U182="základní",N182,0)</f>
        <v>0</v>
      </c>
      <c r="BF182" s="121">
        <f>IF(U182="snížená",N182,0)</f>
        <v>0</v>
      </c>
      <c r="BG182" s="121">
        <f>IF(U182="zákl. přenesená",N182,0)</f>
        <v>0</v>
      </c>
      <c r="BH182" s="121">
        <f>IF(U182="sníž. přenesená",N182,0)</f>
        <v>0</v>
      </c>
      <c r="BI182" s="121">
        <f>IF(U182="nulová",N182,0)</f>
        <v>0</v>
      </c>
      <c r="BJ182" s="21" t="s">
        <v>84</v>
      </c>
      <c r="BK182" s="121">
        <f>ROUND(L182*K182,2)</f>
        <v>0</v>
      </c>
      <c r="BL182" s="21" t="s">
        <v>161</v>
      </c>
      <c r="BM182" s="21" t="s">
        <v>287</v>
      </c>
    </row>
    <row r="183" spans="2:65" s="11" customFormat="1" ht="22.5" customHeight="1">
      <c r="B183" s="185"/>
      <c r="C183" s="186"/>
      <c r="D183" s="186"/>
      <c r="E183" s="187" t="s">
        <v>22</v>
      </c>
      <c r="F183" s="276" t="s">
        <v>288</v>
      </c>
      <c r="G183" s="277"/>
      <c r="H183" s="277"/>
      <c r="I183" s="277"/>
      <c r="J183" s="186"/>
      <c r="K183" s="188" t="s">
        <v>22</v>
      </c>
      <c r="L183" s="186"/>
      <c r="M183" s="186"/>
      <c r="N183" s="186"/>
      <c r="O183" s="186"/>
      <c r="P183" s="186"/>
      <c r="Q183" s="186"/>
      <c r="R183" s="189"/>
      <c r="T183" s="190"/>
      <c r="U183" s="186"/>
      <c r="V183" s="186"/>
      <c r="W183" s="186"/>
      <c r="X183" s="186"/>
      <c r="Y183" s="186"/>
      <c r="Z183" s="186"/>
      <c r="AA183" s="191"/>
      <c r="AT183" s="192" t="s">
        <v>164</v>
      </c>
      <c r="AU183" s="192" t="s">
        <v>89</v>
      </c>
      <c r="AV183" s="11" t="s">
        <v>84</v>
      </c>
      <c r="AW183" s="11" t="s">
        <v>35</v>
      </c>
      <c r="AX183" s="11" t="s">
        <v>77</v>
      </c>
      <c r="AY183" s="192" t="s">
        <v>156</v>
      </c>
    </row>
    <row r="184" spans="2:65" s="12" customFormat="1" ht="22.5" customHeight="1">
      <c r="B184" s="193"/>
      <c r="C184" s="194"/>
      <c r="D184" s="194"/>
      <c r="E184" s="195" t="s">
        <v>22</v>
      </c>
      <c r="F184" s="278" t="s">
        <v>289</v>
      </c>
      <c r="G184" s="279"/>
      <c r="H184" s="279"/>
      <c r="I184" s="279"/>
      <c r="J184" s="194"/>
      <c r="K184" s="196">
        <v>0.91</v>
      </c>
      <c r="L184" s="194"/>
      <c r="M184" s="194"/>
      <c r="N184" s="194"/>
      <c r="O184" s="194"/>
      <c r="P184" s="194"/>
      <c r="Q184" s="194"/>
      <c r="R184" s="197"/>
      <c r="T184" s="198"/>
      <c r="U184" s="194"/>
      <c r="V184" s="194"/>
      <c r="W184" s="194"/>
      <c r="X184" s="194"/>
      <c r="Y184" s="194"/>
      <c r="Z184" s="194"/>
      <c r="AA184" s="199"/>
      <c r="AT184" s="200" t="s">
        <v>164</v>
      </c>
      <c r="AU184" s="200" t="s">
        <v>89</v>
      </c>
      <c r="AV184" s="12" t="s">
        <v>89</v>
      </c>
      <c r="AW184" s="12" t="s">
        <v>35</v>
      </c>
      <c r="AX184" s="12" t="s">
        <v>77</v>
      </c>
      <c r="AY184" s="200" t="s">
        <v>156</v>
      </c>
    </row>
    <row r="185" spans="2:65" s="13" customFormat="1" ht="22.5" customHeight="1">
      <c r="B185" s="201"/>
      <c r="C185" s="202"/>
      <c r="D185" s="202"/>
      <c r="E185" s="203" t="s">
        <v>22</v>
      </c>
      <c r="F185" s="280" t="s">
        <v>166</v>
      </c>
      <c r="G185" s="281"/>
      <c r="H185" s="281"/>
      <c r="I185" s="281"/>
      <c r="J185" s="202"/>
      <c r="K185" s="204">
        <v>0.91</v>
      </c>
      <c r="L185" s="202"/>
      <c r="M185" s="202"/>
      <c r="N185" s="202"/>
      <c r="O185" s="202"/>
      <c r="P185" s="202"/>
      <c r="Q185" s="202"/>
      <c r="R185" s="205"/>
      <c r="T185" s="206"/>
      <c r="U185" s="202"/>
      <c r="V185" s="202"/>
      <c r="W185" s="202"/>
      <c r="X185" s="202"/>
      <c r="Y185" s="202"/>
      <c r="Z185" s="202"/>
      <c r="AA185" s="207"/>
      <c r="AT185" s="208" t="s">
        <v>164</v>
      </c>
      <c r="AU185" s="208" t="s">
        <v>89</v>
      </c>
      <c r="AV185" s="13" t="s">
        <v>161</v>
      </c>
      <c r="AW185" s="13" t="s">
        <v>35</v>
      </c>
      <c r="AX185" s="13" t="s">
        <v>84</v>
      </c>
      <c r="AY185" s="208" t="s">
        <v>156</v>
      </c>
    </row>
    <row r="186" spans="2:65" s="10" customFormat="1" ht="29.85" customHeight="1">
      <c r="B186" s="167"/>
      <c r="C186" s="168"/>
      <c r="D186" s="177" t="s">
        <v>226</v>
      </c>
      <c r="E186" s="177"/>
      <c r="F186" s="177"/>
      <c r="G186" s="177"/>
      <c r="H186" s="177"/>
      <c r="I186" s="177"/>
      <c r="J186" s="177"/>
      <c r="K186" s="177"/>
      <c r="L186" s="177"/>
      <c r="M186" s="177"/>
      <c r="N186" s="268">
        <f>BK186</f>
        <v>0</v>
      </c>
      <c r="O186" s="269"/>
      <c r="P186" s="269"/>
      <c r="Q186" s="269"/>
      <c r="R186" s="170"/>
      <c r="T186" s="171"/>
      <c r="U186" s="168"/>
      <c r="V186" s="168"/>
      <c r="W186" s="172">
        <f>W187</f>
        <v>0</v>
      </c>
      <c r="X186" s="168"/>
      <c r="Y186" s="172">
        <f>Y187</f>
        <v>0</v>
      </c>
      <c r="Z186" s="168"/>
      <c r="AA186" s="173">
        <f>AA187</f>
        <v>0</v>
      </c>
      <c r="AR186" s="174" t="s">
        <v>84</v>
      </c>
      <c r="AT186" s="175" t="s">
        <v>76</v>
      </c>
      <c r="AU186" s="175" t="s">
        <v>84</v>
      </c>
      <c r="AY186" s="174" t="s">
        <v>156</v>
      </c>
      <c r="BK186" s="176">
        <f>BK187</f>
        <v>0</v>
      </c>
    </row>
    <row r="187" spans="2:65" s="1" customFormat="1" ht="31.5" customHeight="1">
      <c r="B187" s="38"/>
      <c r="C187" s="178" t="s">
        <v>290</v>
      </c>
      <c r="D187" s="178" t="s">
        <v>157</v>
      </c>
      <c r="E187" s="179" t="s">
        <v>291</v>
      </c>
      <c r="F187" s="282" t="s">
        <v>292</v>
      </c>
      <c r="G187" s="282"/>
      <c r="H187" s="282"/>
      <c r="I187" s="282"/>
      <c r="J187" s="180" t="s">
        <v>195</v>
      </c>
      <c r="K187" s="181">
        <v>62.761000000000003</v>
      </c>
      <c r="L187" s="274">
        <v>0</v>
      </c>
      <c r="M187" s="283"/>
      <c r="N187" s="275">
        <f>ROUND(L187*K187,2)</f>
        <v>0</v>
      </c>
      <c r="O187" s="275"/>
      <c r="P187" s="275"/>
      <c r="Q187" s="275"/>
      <c r="R187" s="40"/>
      <c r="T187" s="182" t="s">
        <v>22</v>
      </c>
      <c r="U187" s="47" t="s">
        <v>42</v>
      </c>
      <c r="V187" s="39"/>
      <c r="W187" s="183">
        <f>V187*K187</f>
        <v>0</v>
      </c>
      <c r="X187" s="183">
        <v>0</v>
      </c>
      <c r="Y187" s="183">
        <f>X187*K187</f>
        <v>0</v>
      </c>
      <c r="Z187" s="183">
        <v>0</v>
      </c>
      <c r="AA187" s="184">
        <f>Z187*K187</f>
        <v>0</v>
      </c>
      <c r="AR187" s="21" t="s">
        <v>161</v>
      </c>
      <c r="AT187" s="21" t="s">
        <v>157</v>
      </c>
      <c r="AU187" s="21" t="s">
        <v>89</v>
      </c>
      <c r="AY187" s="21" t="s">
        <v>156</v>
      </c>
      <c r="BE187" s="121">
        <f>IF(U187="základní",N187,0)</f>
        <v>0</v>
      </c>
      <c r="BF187" s="121">
        <f>IF(U187="snížená",N187,0)</f>
        <v>0</v>
      </c>
      <c r="BG187" s="121">
        <f>IF(U187="zákl. přenesená",N187,0)</f>
        <v>0</v>
      </c>
      <c r="BH187" s="121">
        <f>IF(U187="sníž. přenesená",N187,0)</f>
        <v>0</v>
      </c>
      <c r="BI187" s="121">
        <f>IF(U187="nulová",N187,0)</f>
        <v>0</v>
      </c>
      <c r="BJ187" s="21" t="s">
        <v>84</v>
      </c>
      <c r="BK187" s="121">
        <f>ROUND(L187*K187,2)</f>
        <v>0</v>
      </c>
      <c r="BL187" s="21" t="s">
        <v>161</v>
      </c>
      <c r="BM187" s="21" t="s">
        <v>293</v>
      </c>
    </row>
    <row r="188" spans="2:65" s="1" customFormat="1" ht="49.9" customHeight="1">
      <c r="B188" s="38"/>
      <c r="C188" s="39"/>
      <c r="D188" s="169" t="s">
        <v>219</v>
      </c>
      <c r="E188" s="39"/>
      <c r="F188" s="39"/>
      <c r="G188" s="39"/>
      <c r="H188" s="39"/>
      <c r="I188" s="39"/>
      <c r="J188" s="39"/>
      <c r="K188" s="39"/>
      <c r="L188" s="39"/>
      <c r="M188" s="39"/>
      <c r="N188" s="309">
        <f t="shared" ref="N188:N193" si="5">BK188</f>
        <v>0</v>
      </c>
      <c r="O188" s="310"/>
      <c r="P188" s="310"/>
      <c r="Q188" s="310"/>
      <c r="R188" s="40"/>
      <c r="T188" s="153"/>
      <c r="U188" s="39"/>
      <c r="V188" s="39"/>
      <c r="W188" s="39"/>
      <c r="X188" s="39"/>
      <c r="Y188" s="39"/>
      <c r="Z188" s="39"/>
      <c r="AA188" s="81"/>
      <c r="AT188" s="21" t="s">
        <v>76</v>
      </c>
      <c r="AU188" s="21" t="s">
        <v>77</v>
      </c>
      <c r="AY188" s="21" t="s">
        <v>220</v>
      </c>
      <c r="BK188" s="121">
        <f>SUM(BK189:BK193)</f>
        <v>0</v>
      </c>
    </row>
    <row r="189" spans="2:65" s="1" customFormat="1" ht="22.35" customHeight="1">
      <c r="B189" s="38"/>
      <c r="C189" s="209" t="s">
        <v>22</v>
      </c>
      <c r="D189" s="209" t="s">
        <v>157</v>
      </c>
      <c r="E189" s="210" t="s">
        <v>22</v>
      </c>
      <c r="F189" s="273" t="s">
        <v>22</v>
      </c>
      <c r="G189" s="273"/>
      <c r="H189" s="273"/>
      <c r="I189" s="273"/>
      <c r="J189" s="211" t="s">
        <v>22</v>
      </c>
      <c r="K189" s="212"/>
      <c r="L189" s="274"/>
      <c r="M189" s="275"/>
      <c r="N189" s="275">
        <f t="shared" si="5"/>
        <v>0</v>
      </c>
      <c r="O189" s="275"/>
      <c r="P189" s="275"/>
      <c r="Q189" s="275"/>
      <c r="R189" s="40"/>
      <c r="T189" s="182" t="s">
        <v>22</v>
      </c>
      <c r="U189" s="213" t="s">
        <v>42</v>
      </c>
      <c r="V189" s="39"/>
      <c r="W189" s="39"/>
      <c r="X189" s="39"/>
      <c r="Y189" s="39"/>
      <c r="Z189" s="39"/>
      <c r="AA189" s="81"/>
      <c r="AT189" s="21" t="s">
        <v>220</v>
      </c>
      <c r="AU189" s="21" t="s">
        <v>84</v>
      </c>
      <c r="AY189" s="21" t="s">
        <v>220</v>
      </c>
      <c r="BE189" s="121">
        <f>IF(U189="základní",N189,0)</f>
        <v>0</v>
      </c>
      <c r="BF189" s="121">
        <f>IF(U189="snížená",N189,0)</f>
        <v>0</v>
      </c>
      <c r="BG189" s="121">
        <f>IF(U189="zákl. přenesená",N189,0)</f>
        <v>0</v>
      </c>
      <c r="BH189" s="121">
        <f>IF(U189="sníž. přenesená",N189,0)</f>
        <v>0</v>
      </c>
      <c r="BI189" s="121">
        <f>IF(U189="nulová",N189,0)</f>
        <v>0</v>
      </c>
      <c r="BJ189" s="21" t="s">
        <v>84</v>
      </c>
      <c r="BK189" s="121">
        <f>L189*K189</f>
        <v>0</v>
      </c>
    </row>
    <row r="190" spans="2:65" s="1" customFormat="1" ht="22.35" customHeight="1">
      <c r="B190" s="38"/>
      <c r="C190" s="209" t="s">
        <v>22</v>
      </c>
      <c r="D190" s="209" t="s">
        <v>157</v>
      </c>
      <c r="E190" s="210" t="s">
        <v>22</v>
      </c>
      <c r="F190" s="273" t="s">
        <v>22</v>
      </c>
      <c r="G190" s="273"/>
      <c r="H190" s="273"/>
      <c r="I190" s="273"/>
      <c r="J190" s="211" t="s">
        <v>22</v>
      </c>
      <c r="K190" s="212"/>
      <c r="L190" s="274"/>
      <c r="M190" s="275"/>
      <c r="N190" s="275">
        <f t="shared" si="5"/>
        <v>0</v>
      </c>
      <c r="O190" s="275"/>
      <c r="P190" s="275"/>
      <c r="Q190" s="275"/>
      <c r="R190" s="40"/>
      <c r="T190" s="182" t="s">
        <v>22</v>
      </c>
      <c r="U190" s="213" t="s">
        <v>42</v>
      </c>
      <c r="V190" s="39"/>
      <c r="W190" s="39"/>
      <c r="X190" s="39"/>
      <c r="Y190" s="39"/>
      <c r="Z190" s="39"/>
      <c r="AA190" s="81"/>
      <c r="AT190" s="21" t="s">
        <v>220</v>
      </c>
      <c r="AU190" s="21" t="s">
        <v>84</v>
      </c>
      <c r="AY190" s="21" t="s">
        <v>220</v>
      </c>
      <c r="BE190" s="121">
        <f>IF(U190="základní",N190,0)</f>
        <v>0</v>
      </c>
      <c r="BF190" s="121">
        <f>IF(U190="snížená",N190,0)</f>
        <v>0</v>
      </c>
      <c r="BG190" s="121">
        <f>IF(U190="zákl. přenesená",N190,0)</f>
        <v>0</v>
      </c>
      <c r="BH190" s="121">
        <f>IF(U190="sníž. přenesená",N190,0)</f>
        <v>0</v>
      </c>
      <c r="BI190" s="121">
        <f>IF(U190="nulová",N190,0)</f>
        <v>0</v>
      </c>
      <c r="BJ190" s="21" t="s">
        <v>84</v>
      </c>
      <c r="BK190" s="121">
        <f>L190*K190</f>
        <v>0</v>
      </c>
    </row>
    <row r="191" spans="2:65" s="1" customFormat="1" ht="22.35" customHeight="1">
      <c r="B191" s="38"/>
      <c r="C191" s="209" t="s">
        <v>22</v>
      </c>
      <c r="D191" s="209" t="s">
        <v>157</v>
      </c>
      <c r="E191" s="210" t="s">
        <v>22</v>
      </c>
      <c r="F191" s="273" t="s">
        <v>22</v>
      </c>
      <c r="G191" s="273"/>
      <c r="H191" s="273"/>
      <c r="I191" s="273"/>
      <c r="J191" s="211" t="s">
        <v>22</v>
      </c>
      <c r="K191" s="212"/>
      <c r="L191" s="274"/>
      <c r="M191" s="275"/>
      <c r="N191" s="275">
        <f t="shared" si="5"/>
        <v>0</v>
      </c>
      <c r="O191" s="275"/>
      <c r="P191" s="275"/>
      <c r="Q191" s="275"/>
      <c r="R191" s="40"/>
      <c r="T191" s="182" t="s">
        <v>22</v>
      </c>
      <c r="U191" s="213" t="s">
        <v>42</v>
      </c>
      <c r="V191" s="39"/>
      <c r="W191" s="39"/>
      <c r="X191" s="39"/>
      <c r="Y191" s="39"/>
      <c r="Z191" s="39"/>
      <c r="AA191" s="81"/>
      <c r="AT191" s="21" t="s">
        <v>220</v>
      </c>
      <c r="AU191" s="21" t="s">
        <v>84</v>
      </c>
      <c r="AY191" s="21" t="s">
        <v>220</v>
      </c>
      <c r="BE191" s="121">
        <f>IF(U191="základní",N191,0)</f>
        <v>0</v>
      </c>
      <c r="BF191" s="121">
        <f>IF(U191="snížená",N191,0)</f>
        <v>0</v>
      </c>
      <c r="BG191" s="121">
        <f>IF(U191="zákl. přenesená",N191,0)</f>
        <v>0</v>
      </c>
      <c r="BH191" s="121">
        <f>IF(U191="sníž. přenesená",N191,0)</f>
        <v>0</v>
      </c>
      <c r="BI191" s="121">
        <f>IF(U191="nulová",N191,0)</f>
        <v>0</v>
      </c>
      <c r="BJ191" s="21" t="s">
        <v>84</v>
      </c>
      <c r="BK191" s="121">
        <f>L191*K191</f>
        <v>0</v>
      </c>
    </row>
    <row r="192" spans="2:65" s="1" customFormat="1" ht="22.35" customHeight="1">
      <c r="B192" s="38"/>
      <c r="C192" s="209" t="s">
        <v>22</v>
      </c>
      <c r="D192" s="209" t="s">
        <v>157</v>
      </c>
      <c r="E192" s="210" t="s">
        <v>22</v>
      </c>
      <c r="F192" s="273" t="s">
        <v>22</v>
      </c>
      <c r="G192" s="273"/>
      <c r="H192" s="273"/>
      <c r="I192" s="273"/>
      <c r="J192" s="211" t="s">
        <v>22</v>
      </c>
      <c r="K192" s="212"/>
      <c r="L192" s="274"/>
      <c r="M192" s="275"/>
      <c r="N192" s="275">
        <f t="shared" si="5"/>
        <v>0</v>
      </c>
      <c r="O192" s="275"/>
      <c r="P192" s="275"/>
      <c r="Q192" s="275"/>
      <c r="R192" s="40"/>
      <c r="T192" s="182" t="s">
        <v>22</v>
      </c>
      <c r="U192" s="213" t="s">
        <v>42</v>
      </c>
      <c r="V192" s="39"/>
      <c r="W192" s="39"/>
      <c r="X192" s="39"/>
      <c r="Y192" s="39"/>
      <c r="Z192" s="39"/>
      <c r="AA192" s="81"/>
      <c r="AT192" s="21" t="s">
        <v>220</v>
      </c>
      <c r="AU192" s="21" t="s">
        <v>84</v>
      </c>
      <c r="AY192" s="21" t="s">
        <v>220</v>
      </c>
      <c r="BE192" s="121">
        <f>IF(U192="základní",N192,0)</f>
        <v>0</v>
      </c>
      <c r="BF192" s="121">
        <f>IF(U192="snížená",N192,0)</f>
        <v>0</v>
      </c>
      <c r="BG192" s="121">
        <f>IF(U192="zákl. přenesená",N192,0)</f>
        <v>0</v>
      </c>
      <c r="BH192" s="121">
        <f>IF(U192="sníž. přenesená",N192,0)</f>
        <v>0</v>
      </c>
      <c r="BI192" s="121">
        <f>IF(U192="nulová",N192,0)</f>
        <v>0</v>
      </c>
      <c r="BJ192" s="21" t="s">
        <v>84</v>
      </c>
      <c r="BK192" s="121">
        <f>L192*K192</f>
        <v>0</v>
      </c>
    </row>
    <row r="193" spans="2:63" s="1" customFormat="1" ht="22.35" customHeight="1">
      <c r="B193" s="38"/>
      <c r="C193" s="209" t="s">
        <v>22</v>
      </c>
      <c r="D193" s="209" t="s">
        <v>157</v>
      </c>
      <c r="E193" s="210" t="s">
        <v>22</v>
      </c>
      <c r="F193" s="273" t="s">
        <v>22</v>
      </c>
      <c r="G193" s="273"/>
      <c r="H193" s="273"/>
      <c r="I193" s="273"/>
      <c r="J193" s="211" t="s">
        <v>22</v>
      </c>
      <c r="K193" s="212"/>
      <c r="L193" s="274"/>
      <c r="M193" s="275"/>
      <c r="N193" s="275">
        <f t="shared" si="5"/>
        <v>0</v>
      </c>
      <c r="O193" s="275"/>
      <c r="P193" s="275"/>
      <c r="Q193" s="275"/>
      <c r="R193" s="40"/>
      <c r="T193" s="182" t="s">
        <v>22</v>
      </c>
      <c r="U193" s="213" t="s">
        <v>42</v>
      </c>
      <c r="V193" s="59"/>
      <c r="W193" s="59"/>
      <c r="X193" s="59"/>
      <c r="Y193" s="59"/>
      <c r="Z193" s="59"/>
      <c r="AA193" s="61"/>
      <c r="AT193" s="21" t="s">
        <v>220</v>
      </c>
      <c r="AU193" s="21" t="s">
        <v>84</v>
      </c>
      <c r="AY193" s="21" t="s">
        <v>220</v>
      </c>
      <c r="BE193" s="121">
        <f>IF(U193="základní",N193,0)</f>
        <v>0</v>
      </c>
      <c r="BF193" s="121">
        <f>IF(U193="snížená",N193,0)</f>
        <v>0</v>
      </c>
      <c r="BG193" s="121">
        <f>IF(U193="zákl. přenesená",N193,0)</f>
        <v>0</v>
      </c>
      <c r="BH193" s="121">
        <f>IF(U193="sníž. přenesená",N193,0)</f>
        <v>0</v>
      </c>
      <c r="BI193" s="121">
        <f>IF(U193="nulová",N193,0)</f>
        <v>0</v>
      </c>
      <c r="BJ193" s="21" t="s">
        <v>84</v>
      </c>
      <c r="BK193" s="121">
        <f>L193*K193</f>
        <v>0</v>
      </c>
    </row>
    <row r="194" spans="2:63" s="1" customFormat="1" ht="6.95" customHeight="1"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4"/>
    </row>
  </sheetData>
  <sheetProtection algorithmName="SHA-512" hashValue="Kh8/g1XFqIoxun9OYUNz9OSA82uiMs6jMpzSjqUKnDY9rlmISmcef8XWGE6J9nvWkRqMfGIC5PYRllx5jZoh3A==" saltValue="m4yDFBDJMzR369j4XtgVRg==" spinCount="100000" sheet="1" objects="1" scenarios="1" formatCells="0" formatColumns="0" formatRows="0" sort="0" autoFilter="0"/>
  <mergeCells count="17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F128:I128"/>
    <mergeCell ref="F129:I129"/>
    <mergeCell ref="F130:I130"/>
    <mergeCell ref="F131:I131"/>
    <mergeCell ref="F132:I132"/>
    <mergeCell ref="F133:I133"/>
    <mergeCell ref="F135:I135"/>
    <mergeCell ref="L135:M135"/>
    <mergeCell ref="N135:Q135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F166:I166"/>
    <mergeCell ref="L166:M166"/>
    <mergeCell ref="N166:Q166"/>
    <mergeCell ref="F167:I167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F187:I187"/>
    <mergeCell ref="L187:M187"/>
    <mergeCell ref="N187:Q187"/>
    <mergeCell ref="H1:K1"/>
    <mergeCell ref="S2:AC2"/>
    <mergeCell ref="F192:I192"/>
    <mergeCell ref="L192:M192"/>
    <mergeCell ref="N192:Q192"/>
    <mergeCell ref="F193:I193"/>
    <mergeCell ref="L193:M193"/>
    <mergeCell ref="N193:Q193"/>
    <mergeCell ref="N123:Q123"/>
    <mergeCell ref="N124:Q124"/>
    <mergeCell ref="N125:Q125"/>
    <mergeCell ref="N134:Q134"/>
    <mergeCell ref="N165:Q165"/>
    <mergeCell ref="N186:Q186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</mergeCells>
  <dataValidations count="2">
    <dataValidation type="list" allowBlank="1" showInputMessage="1" showErrorMessage="1" error="Povoleny jsou hodnoty K, M." sqref="D189:D194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U189:U194" xr:uid="{00000000-0002-0000-02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200-000000000000}"/>
    <hyperlink ref="H1:K1" location="C87" display="2) Rekapitulace rozpočtu" xr:uid="{00000000-0004-0000-0200-000001000000}"/>
    <hyperlink ref="L1" location="C122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3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272" t="s">
        <v>114</v>
      </c>
      <c r="I1" s="272"/>
      <c r="J1" s="272"/>
      <c r="K1" s="272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98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50000000000003" customHeight="1">
      <c r="B4" s="25"/>
      <c r="C4" s="237" t="s">
        <v>118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94" t="str">
        <f>'Rekapitulace stavby'!K6</f>
        <v>Technické zhodnocení chodníku na ul. K.H. Máchy v Šumperku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"/>
      <c r="R6" s="26"/>
    </row>
    <row r="7" spans="1:66" ht="25.35" customHeight="1">
      <c r="B7" s="25"/>
      <c r="C7" s="29"/>
      <c r="D7" s="33" t="s">
        <v>119</v>
      </c>
      <c r="E7" s="29"/>
      <c r="F7" s="294" t="s">
        <v>221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61" t="s">
        <v>294</v>
      </c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39"/>
      <c r="R8" s="40"/>
    </row>
    <row r="9" spans="1:66" s="1" customFormat="1" ht="14.45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5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308" t="str">
        <f>'Rekapitulace stavby'!AN8</f>
        <v>18. 8. 2018</v>
      </c>
      <c r="P10" s="296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59" t="str">
        <f>IF('Rekapitulace stavby'!AN10="","",'Rekapitulace stavby'!AN10)</f>
        <v/>
      </c>
      <c r="P12" s="259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59" t="str">
        <f>IF('Rekapitulace stavby'!AN11="","",'Rekapitulace stavby'!AN11)</f>
        <v/>
      </c>
      <c r="P13" s="259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306" t="str">
        <f>IF('Rekapitulace stavby'!AN13="","",'Rekapitulace stavby'!AN13)</f>
        <v>Vyplň údaj</v>
      </c>
      <c r="P15" s="259"/>
      <c r="Q15" s="39"/>
      <c r="R15" s="40"/>
    </row>
    <row r="16" spans="1:66" s="1" customFormat="1" ht="18" customHeight="1">
      <c r="B16" s="38"/>
      <c r="C16" s="39"/>
      <c r="D16" s="39"/>
      <c r="E16" s="306" t="str">
        <f>IF('Rekapitulace stavby'!E14="","",'Rekapitulace stavby'!E14)</f>
        <v>Vyplň údaj</v>
      </c>
      <c r="F16" s="307"/>
      <c r="G16" s="307"/>
      <c r="H16" s="307"/>
      <c r="I16" s="307"/>
      <c r="J16" s="307"/>
      <c r="K16" s="307"/>
      <c r="L16" s="307"/>
      <c r="M16" s="33" t="s">
        <v>31</v>
      </c>
      <c r="N16" s="39"/>
      <c r="O16" s="306" t="str">
        <f>IF('Rekapitulace stavby'!AN14="","",'Rekapitulace stavby'!AN14)</f>
        <v>Vyplň údaj</v>
      </c>
      <c r="P16" s="259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59" t="str">
        <f>IF('Rekapitulace stavby'!AN16="","",'Rekapitulace stavby'!AN16)</f>
        <v/>
      </c>
      <c r="P18" s="259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59" t="str">
        <f>IF('Rekapitulace stavby'!AN17="","",'Rekapitulace stavby'!AN17)</f>
        <v/>
      </c>
      <c r="P19" s="259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59" t="str">
        <f>IF('Rekapitulace stavby'!AN19="","",'Rekapitulace stavby'!AN19)</f>
        <v/>
      </c>
      <c r="P21" s="259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59" t="str">
        <f>IF('Rekapitulace stavby'!AN20="","",'Rekapitulace stavby'!AN20)</f>
        <v/>
      </c>
      <c r="P22" s="259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64" t="s">
        <v>22</v>
      </c>
      <c r="F25" s="264"/>
      <c r="G25" s="264"/>
      <c r="H25" s="264"/>
      <c r="I25" s="264"/>
      <c r="J25" s="264"/>
      <c r="K25" s="264"/>
      <c r="L25" s="264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65">
        <f>N89</f>
        <v>0</v>
      </c>
      <c r="N28" s="265"/>
      <c r="O28" s="265"/>
      <c r="P28" s="265"/>
      <c r="Q28" s="39"/>
      <c r="R28" s="40"/>
    </row>
    <row r="29" spans="2:18" s="1" customFormat="1" ht="14.45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65">
        <f>N94</f>
        <v>0</v>
      </c>
      <c r="N29" s="265"/>
      <c r="O29" s="265"/>
      <c r="P29" s="265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305">
        <f>ROUND(M28+M29,2)</f>
        <v>0</v>
      </c>
      <c r="N31" s="293"/>
      <c r="O31" s="293"/>
      <c r="P31" s="293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302">
        <f>ROUND((((SUM(BE94:BE101)+SUM(BE120:BE128))+SUM(BE130:BE134))),2)</f>
        <v>0</v>
      </c>
      <c r="I33" s="293"/>
      <c r="J33" s="293"/>
      <c r="K33" s="39"/>
      <c r="L33" s="39"/>
      <c r="M33" s="302">
        <f>ROUND(((ROUND((SUM(BE94:BE101)+SUM(BE120:BE128)), 2)*F33)+SUM(BE130:BE134)*F33),2)</f>
        <v>0</v>
      </c>
      <c r="N33" s="293"/>
      <c r="O33" s="293"/>
      <c r="P33" s="293"/>
      <c r="Q33" s="39"/>
      <c r="R33" s="40"/>
    </row>
    <row r="34" spans="2:18" s="1" customFormat="1" ht="14.45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302">
        <f>ROUND((((SUM(BF94:BF101)+SUM(BF120:BF128))+SUM(BF130:BF134))),2)</f>
        <v>0</v>
      </c>
      <c r="I34" s="293"/>
      <c r="J34" s="293"/>
      <c r="K34" s="39"/>
      <c r="L34" s="39"/>
      <c r="M34" s="302">
        <f>ROUND(((ROUND((SUM(BF94:BF101)+SUM(BF120:BF128)), 2)*F34)+SUM(BF130:BF134)*F34),2)</f>
        <v>0</v>
      </c>
      <c r="N34" s="293"/>
      <c r="O34" s="293"/>
      <c r="P34" s="293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302">
        <f>ROUND((((SUM(BG94:BG101)+SUM(BG120:BG128))+SUM(BG130:BG134))),2)</f>
        <v>0</v>
      </c>
      <c r="I35" s="293"/>
      <c r="J35" s="293"/>
      <c r="K35" s="39"/>
      <c r="L35" s="39"/>
      <c r="M35" s="302">
        <v>0</v>
      </c>
      <c r="N35" s="293"/>
      <c r="O35" s="293"/>
      <c r="P35" s="293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302">
        <f>ROUND((((SUM(BH94:BH101)+SUM(BH120:BH128))+SUM(BH130:BH134))),2)</f>
        <v>0</v>
      </c>
      <c r="I36" s="293"/>
      <c r="J36" s="293"/>
      <c r="K36" s="39"/>
      <c r="L36" s="39"/>
      <c r="M36" s="302">
        <v>0</v>
      </c>
      <c r="N36" s="293"/>
      <c r="O36" s="293"/>
      <c r="P36" s="293"/>
      <c r="Q36" s="39"/>
      <c r="R36" s="40"/>
    </row>
    <row r="37" spans="2:18" s="1" customFormat="1" ht="14.45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302">
        <f>ROUND((((SUM(BI94:BI101)+SUM(BI120:BI128))+SUM(BI130:BI134))),2)</f>
        <v>0</v>
      </c>
      <c r="I37" s="293"/>
      <c r="J37" s="293"/>
      <c r="K37" s="39"/>
      <c r="L37" s="39"/>
      <c r="M37" s="302">
        <v>0</v>
      </c>
      <c r="N37" s="293"/>
      <c r="O37" s="293"/>
      <c r="P37" s="293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303">
        <f>SUM(M31:M37)</f>
        <v>0</v>
      </c>
      <c r="M39" s="303"/>
      <c r="N39" s="303"/>
      <c r="O39" s="303"/>
      <c r="P39" s="304"/>
      <c r="Q39" s="128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37" t="s">
        <v>124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94" t="str">
        <f>F6</f>
        <v>Technické zhodnocení chodníku na ul. K.H. Máchy v Šumperku</v>
      </c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94" t="s">
        <v>221</v>
      </c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9"/>
      <c r="R79" s="26"/>
      <c r="T79" s="140"/>
      <c r="U79" s="140"/>
    </row>
    <row r="80" spans="2:21" s="1" customFormat="1" ht="36.950000000000003" customHeight="1">
      <c r="B80" s="38"/>
      <c r="C80" s="72" t="s">
        <v>121</v>
      </c>
      <c r="D80" s="39"/>
      <c r="E80" s="39"/>
      <c r="F80" s="239" t="str">
        <f>F8</f>
        <v>SO 192 - Dopravní značení dočasné - DIO</v>
      </c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39"/>
      <c r="R80" s="40"/>
      <c r="T80" s="139"/>
      <c r="U80" s="139"/>
    </row>
    <row r="81" spans="2:65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65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96" t="str">
        <f>IF(O10="","",O10)</f>
        <v>18. 8. 2018</v>
      </c>
      <c r="N82" s="296"/>
      <c r="O82" s="296"/>
      <c r="P82" s="296"/>
      <c r="Q82" s="39"/>
      <c r="R82" s="40"/>
      <c r="T82" s="139"/>
      <c r="U82" s="139"/>
    </row>
    <row r="83" spans="2:65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65" s="1" customFormat="1" ht="15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59" t="str">
        <f>E19</f>
        <v xml:space="preserve"> </v>
      </c>
      <c r="N84" s="259"/>
      <c r="O84" s="259"/>
      <c r="P84" s="259"/>
      <c r="Q84" s="259"/>
      <c r="R84" s="40"/>
      <c r="T84" s="139"/>
      <c r="U84" s="139"/>
    </row>
    <row r="85" spans="2:65" s="1" customFormat="1" ht="14.45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59" t="str">
        <f>E22</f>
        <v xml:space="preserve"> </v>
      </c>
      <c r="N85" s="259"/>
      <c r="O85" s="259"/>
      <c r="P85" s="259"/>
      <c r="Q85" s="259"/>
      <c r="R85" s="40"/>
      <c r="T85" s="139"/>
      <c r="U85" s="139"/>
    </row>
    <row r="86" spans="2:65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65" s="1" customFormat="1" ht="29.25" customHeight="1">
      <c r="B87" s="38"/>
      <c r="C87" s="299" t="s">
        <v>125</v>
      </c>
      <c r="D87" s="300"/>
      <c r="E87" s="300"/>
      <c r="F87" s="300"/>
      <c r="G87" s="300"/>
      <c r="H87" s="128"/>
      <c r="I87" s="128"/>
      <c r="J87" s="128"/>
      <c r="K87" s="128"/>
      <c r="L87" s="128"/>
      <c r="M87" s="128"/>
      <c r="N87" s="299" t="s">
        <v>126</v>
      </c>
      <c r="O87" s="300"/>
      <c r="P87" s="300"/>
      <c r="Q87" s="300"/>
      <c r="R87" s="40"/>
      <c r="T87" s="139"/>
      <c r="U87" s="139"/>
    </row>
    <row r="88" spans="2:65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65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18">
        <f>N120</f>
        <v>0</v>
      </c>
      <c r="O89" s="297"/>
      <c r="P89" s="297"/>
      <c r="Q89" s="297"/>
      <c r="R89" s="40"/>
      <c r="T89" s="139"/>
      <c r="U89" s="139"/>
      <c r="AU89" s="21" t="s">
        <v>128</v>
      </c>
    </row>
    <row r="90" spans="2:65" s="7" customFormat="1" ht="24.95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92">
        <f>N121</f>
        <v>0</v>
      </c>
      <c r="O90" s="301"/>
      <c r="P90" s="301"/>
      <c r="Q90" s="301"/>
      <c r="R90" s="145"/>
      <c r="T90" s="146"/>
      <c r="U90" s="146"/>
    </row>
    <row r="91" spans="2:65" s="8" customFormat="1" ht="19.899999999999999" customHeight="1">
      <c r="B91" s="147"/>
      <c r="C91" s="106"/>
      <c r="D91" s="117" t="s">
        <v>225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25">
        <f>N122</f>
        <v>0</v>
      </c>
      <c r="O91" s="229"/>
      <c r="P91" s="229"/>
      <c r="Q91" s="229"/>
      <c r="R91" s="148"/>
      <c r="T91" s="149"/>
      <c r="U91" s="149"/>
    </row>
    <row r="92" spans="2:65" s="7" customFormat="1" ht="21.75" customHeight="1">
      <c r="B92" s="142"/>
      <c r="C92" s="143"/>
      <c r="D92" s="144" t="s">
        <v>133</v>
      </c>
      <c r="E92" s="143"/>
      <c r="F92" s="143"/>
      <c r="G92" s="143"/>
      <c r="H92" s="143"/>
      <c r="I92" s="143"/>
      <c r="J92" s="143"/>
      <c r="K92" s="143"/>
      <c r="L92" s="143"/>
      <c r="M92" s="143"/>
      <c r="N92" s="291">
        <f>N129</f>
        <v>0</v>
      </c>
      <c r="O92" s="301"/>
      <c r="P92" s="301"/>
      <c r="Q92" s="301"/>
      <c r="R92" s="145"/>
      <c r="T92" s="146"/>
      <c r="U92" s="146"/>
    </row>
    <row r="93" spans="2:65" s="1" customFormat="1" ht="21.75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0"/>
      <c r="T93" s="139"/>
      <c r="U93" s="139"/>
    </row>
    <row r="94" spans="2:65" s="1" customFormat="1" ht="29.25" customHeight="1">
      <c r="B94" s="38"/>
      <c r="C94" s="141" t="s">
        <v>134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297">
        <f>ROUND(N95+N96+N97+N98+N99+N100,2)</f>
        <v>0</v>
      </c>
      <c r="O94" s="298"/>
      <c r="P94" s="298"/>
      <c r="Q94" s="298"/>
      <c r="R94" s="40"/>
      <c r="T94" s="150"/>
      <c r="U94" s="151" t="s">
        <v>41</v>
      </c>
    </row>
    <row r="95" spans="2:65" s="1" customFormat="1" ht="18" customHeight="1">
      <c r="B95" s="38"/>
      <c r="C95" s="39"/>
      <c r="D95" s="222" t="s">
        <v>135</v>
      </c>
      <c r="E95" s="223"/>
      <c r="F95" s="223"/>
      <c r="G95" s="223"/>
      <c r="H95" s="223"/>
      <c r="I95" s="39"/>
      <c r="J95" s="39"/>
      <c r="K95" s="39"/>
      <c r="L95" s="39"/>
      <c r="M95" s="39"/>
      <c r="N95" s="224">
        <f>ROUND(N89*T95,2)</f>
        <v>0</v>
      </c>
      <c r="O95" s="225"/>
      <c r="P95" s="225"/>
      <c r="Q95" s="225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ref="BE95:BE100" si="0">IF(U95="základní",N95,0)</f>
        <v>0</v>
      </c>
      <c r="BF95" s="157">
        <f t="shared" ref="BF95:BF100" si="1">IF(U95="snížená",N95,0)</f>
        <v>0</v>
      </c>
      <c r="BG95" s="157">
        <f t="shared" ref="BG95:BG100" si="2">IF(U95="zákl. přenesená",N95,0)</f>
        <v>0</v>
      </c>
      <c r="BH95" s="157">
        <f t="shared" ref="BH95:BH100" si="3">IF(U95="sníž. přenesená",N95,0)</f>
        <v>0</v>
      </c>
      <c r="BI95" s="157">
        <f t="shared" ref="BI95:BI100" si="4">IF(U95="nulová",N95,0)</f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22" t="s">
        <v>136</v>
      </c>
      <c r="E96" s="223"/>
      <c r="F96" s="223"/>
      <c r="G96" s="223"/>
      <c r="H96" s="223"/>
      <c r="I96" s="39"/>
      <c r="J96" s="39"/>
      <c r="K96" s="39"/>
      <c r="L96" s="39"/>
      <c r="M96" s="39"/>
      <c r="N96" s="224">
        <f>ROUND(N89*T96,2)</f>
        <v>0</v>
      </c>
      <c r="O96" s="225"/>
      <c r="P96" s="225"/>
      <c r="Q96" s="225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22" t="s">
        <v>137</v>
      </c>
      <c r="E97" s="223"/>
      <c r="F97" s="223"/>
      <c r="G97" s="223"/>
      <c r="H97" s="223"/>
      <c r="I97" s="39"/>
      <c r="J97" s="39"/>
      <c r="K97" s="39"/>
      <c r="L97" s="39"/>
      <c r="M97" s="39"/>
      <c r="N97" s="224">
        <f>ROUND(N89*T97,2)</f>
        <v>0</v>
      </c>
      <c r="O97" s="225"/>
      <c r="P97" s="225"/>
      <c r="Q97" s="225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22" t="s">
        <v>138</v>
      </c>
      <c r="E98" s="223"/>
      <c r="F98" s="223"/>
      <c r="G98" s="223"/>
      <c r="H98" s="223"/>
      <c r="I98" s="39"/>
      <c r="J98" s="39"/>
      <c r="K98" s="39"/>
      <c r="L98" s="39"/>
      <c r="M98" s="39"/>
      <c r="N98" s="224">
        <f>ROUND(N89*T98,2)</f>
        <v>0</v>
      </c>
      <c r="O98" s="225"/>
      <c r="P98" s="225"/>
      <c r="Q98" s="225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222" t="s">
        <v>139</v>
      </c>
      <c r="E99" s="223"/>
      <c r="F99" s="223"/>
      <c r="G99" s="223"/>
      <c r="H99" s="223"/>
      <c r="I99" s="39"/>
      <c r="J99" s="39"/>
      <c r="K99" s="39"/>
      <c r="L99" s="39"/>
      <c r="M99" s="39"/>
      <c r="N99" s="224">
        <f>ROUND(N89*T99,2)</f>
        <v>0</v>
      </c>
      <c r="O99" s="225"/>
      <c r="P99" s="225"/>
      <c r="Q99" s="225"/>
      <c r="R99" s="40"/>
      <c r="S99" s="152"/>
      <c r="T99" s="153"/>
      <c r="U99" s="154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103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8" customHeight="1">
      <c r="B100" s="38"/>
      <c r="C100" s="39"/>
      <c r="D100" s="117" t="s">
        <v>140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224">
        <f>ROUND(N89*T100,2)</f>
        <v>0</v>
      </c>
      <c r="O100" s="225"/>
      <c r="P100" s="225"/>
      <c r="Q100" s="225"/>
      <c r="R100" s="40"/>
      <c r="S100" s="152"/>
      <c r="T100" s="158"/>
      <c r="U100" s="159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141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84</v>
      </c>
      <c r="BK100" s="155"/>
      <c r="BL100" s="155"/>
      <c r="BM100" s="155"/>
    </row>
    <row r="101" spans="2:65" s="1" customForma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0"/>
      <c r="T101" s="139"/>
      <c r="U101" s="139"/>
    </row>
    <row r="102" spans="2:65" s="1" customFormat="1" ht="29.25" customHeight="1">
      <c r="B102" s="38"/>
      <c r="C102" s="127" t="s">
        <v>112</v>
      </c>
      <c r="D102" s="128"/>
      <c r="E102" s="128"/>
      <c r="F102" s="128"/>
      <c r="G102" s="128"/>
      <c r="H102" s="128"/>
      <c r="I102" s="128"/>
      <c r="J102" s="128"/>
      <c r="K102" s="128"/>
      <c r="L102" s="219">
        <f>ROUND(SUM(N89+N94),2)</f>
        <v>0</v>
      </c>
      <c r="M102" s="219"/>
      <c r="N102" s="219"/>
      <c r="O102" s="219"/>
      <c r="P102" s="219"/>
      <c r="Q102" s="219"/>
      <c r="R102" s="40"/>
      <c r="T102" s="139"/>
      <c r="U102" s="139"/>
    </row>
    <row r="103" spans="2:65" s="1" customFormat="1" ht="6.95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  <c r="T103" s="139"/>
      <c r="U103" s="139"/>
    </row>
    <row r="107" spans="2:65" s="1" customFormat="1" ht="6.95" customHeight="1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7"/>
    </row>
    <row r="108" spans="2:65" s="1" customFormat="1" ht="36.950000000000003" customHeight="1">
      <c r="B108" s="38"/>
      <c r="C108" s="237" t="s">
        <v>142</v>
      </c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40"/>
    </row>
    <row r="109" spans="2:65" s="1" customFormat="1" ht="6.95" customHeight="1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0"/>
    </row>
    <row r="110" spans="2:65" s="1" customFormat="1" ht="30" customHeight="1">
      <c r="B110" s="38"/>
      <c r="C110" s="33" t="s">
        <v>19</v>
      </c>
      <c r="D110" s="39"/>
      <c r="E110" s="39"/>
      <c r="F110" s="294" t="str">
        <f>F6</f>
        <v>Technické zhodnocení chodníku na ul. K.H. Máchy v Šumperku</v>
      </c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39"/>
      <c r="R110" s="40"/>
    </row>
    <row r="111" spans="2:65" ht="30" customHeight="1">
      <c r="B111" s="25"/>
      <c r="C111" s="33" t="s">
        <v>119</v>
      </c>
      <c r="D111" s="29"/>
      <c r="E111" s="29"/>
      <c r="F111" s="294" t="s">
        <v>221</v>
      </c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9"/>
      <c r="R111" s="26"/>
    </row>
    <row r="112" spans="2:65" s="1" customFormat="1" ht="36.950000000000003" customHeight="1">
      <c r="B112" s="38"/>
      <c r="C112" s="72" t="s">
        <v>121</v>
      </c>
      <c r="D112" s="39"/>
      <c r="E112" s="39"/>
      <c r="F112" s="239" t="str">
        <f>F8</f>
        <v>SO 192 - Dopravní značení dočasné - DIO</v>
      </c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39"/>
      <c r="R112" s="40"/>
    </row>
    <row r="113" spans="2:65" s="1" customFormat="1" ht="6.95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8" customHeight="1">
      <c r="B114" s="38"/>
      <c r="C114" s="33" t="s">
        <v>24</v>
      </c>
      <c r="D114" s="39"/>
      <c r="E114" s="39"/>
      <c r="F114" s="31" t="str">
        <f>F10</f>
        <v>Šumperk</v>
      </c>
      <c r="G114" s="39"/>
      <c r="H114" s="39"/>
      <c r="I114" s="39"/>
      <c r="J114" s="39"/>
      <c r="K114" s="33" t="s">
        <v>26</v>
      </c>
      <c r="L114" s="39"/>
      <c r="M114" s="296" t="str">
        <f>IF(O10="","",O10)</f>
        <v>18. 8. 2018</v>
      </c>
      <c r="N114" s="296"/>
      <c r="O114" s="296"/>
      <c r="P114" s="296"/>
      <c r="Q114" s="39"/>
      <c r="R114" s="40"/>
    </row>
    <row r="115" spans="2:65" s="1" customFormat="1" ht="6.95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15">
      <c r="B116" s="38"/>
      <c r="C116" s="33" t="s">
        <v>28</v>
      </c>
      <c r="D116" s="39"/>
      <c r="E116" s="39"/>
      <c r="F116" s="31" t="str">
        <f>E13</f>
        <v xml:space="preserve"> </v>
      </c>
      <c r="G116" s="39"/>
      <c r="H116" s="39"/>
      <c r="I116" s="39"/>
      <c r="J116" s="39"/>
      <c r="K116" s="33" t="s">
        <v>34</v>
      </c>
      <c r="L116" s="39"/>
      <c r="M116" s="259" t="str">
        <f>E19</f>
        <v xml:space="preserve"> </v>
      </c>
      <c r="N116" s="259"/>
      <c r="O116" s="259"/>
      <c r="P116" s="259"/>
      <c r="Q116" s="259"/>
      <c r="R116" s="40"/>
    </row>
    <row r="117" spans="2:65" s="1" customFormat="1" ht="14.45" customHeight="1">
      <c r="B117" s="38"/>
      <c r="C117" s="33" t="s">
        <v>32</v>
      </c>
      <c r="D117" s="39"/>
      <c r="E117" s="39"/>
      <c r="F117" s="31" t="str">
        <f>IF(E16="","",E16)</f>
        <v>Vyplň údaj</v>
      </c>
      <c r="G117" s="39"/>
      <c r="H117" s="39"/>
      <c r="I117" s="39"/>
      <c r="J117" s="39"/>
      <c r="K117" s="33" t="s">
        <v>36</v>
      </c>
      <c r="L117" s="39"/>
      <c r="M117" s="259" t="str">
        <f>E22</f>
        <v xml:space="preserve"> </v>
      </c>
      <c r="N117" s="259"/>
      <c r="O117" s="259"/>
      <c r="P117" s="259"/>
      <c r="Q117" s="259"/>
      <c r="R117" s="40"/>
    </row>
    <row r="118" spans="2:65" s="1" customFormat="1" ht="10.3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9" customFormat="1" ht="29.25" customHeight="1">
      <c r="B119" s="160"/>
      <c r="C119" s="161" t="s">
        <v>143</v>
      </c>
      <c r="D119" s="162" t="s">
        <v>144</v>
      </c>
      <c r="E119" s="162" t="s">
        <v>59</v>
      </c>
      <c r="F119" s="286" t="s">
        <v>145</v>
      </c>
      <c r="G119" s="286"/>
      <c r="H119" s="286"/>
      <c r="I119" s="286"/>
      <c r="J119" s="162" t="s">
        <v>146</v>
      </c>
      <c r="K119" s="162" t="s">
        <v>147</v>
      </c>
      <c r="L119" s="287" t="s">
        <v>148</v>
      </c>
      <c r="M119" s="287"/>
      <c r="N119" s="286" t="s">
        <v>126</v>
      </c>
      <c r="O119" s="286"/>
      <c r="P119" s="286"/>
      <c r="Q119" s="288"/>
      <c r="R119" s="163"/>
      <c r="T119" s="83" t="s">
        <v>149</v>
      </c>
      <c r="U119" s="84" t="s">
        <v>41</v>
      </c>
      <c r="V119" s="84" t="s">
        <v>150</v>
      </c>
      <c r="W119" s="84" t="s">
        <v>151</v>
      </c>
      <c r="X119" s="84" t="s">
        <v>152</v>
      </c>
      <c r="Y119" s="84" t="s">
        <v>153</v>
      </c>
      <c r="Z119" s="84" t="s">
        <v>154</v>
      </c>
      <c r="AA119" s="85" t="s">
        <v>155</v>
      </c>
    </row>
    <row r="120" spans="2:65" s="1" customFormat="1" ht="29.25" customHeight="1">
      <c r="B120" s="38"/>
      <c r="C120" s="87" t="s">
        <v>123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289">
        <f>BK120</f>
        <v>0</v>
      </c>
      <c r="O120" s="290"/>
      <c r="P120" s="290"/>
      <c r="Q120" s="290"/>
      <c r="R120" s="40"/>
      <c r="T120" s="86"/>
      <c r="U120" s="54"/>
      <c r="V120" s="54"/>
      <c r="W120" s="164">
        <f>W121+W129</f>
        <v>0</v>
      </c>
      <c r="X120" s="54"/>
      <c r="Y120" s="164">
        <f>Y121+Y129</f>
        <v>0</v>
      </c>
      <c r="Z120" s="54"/>
      <c r="AA120" s="165">
        <f>AA121+AA129</f>
        <v>0</v>
      </c>
      <c r="AT120" s="21" t="s">
        <v>76</v>
      </c>
      <c r="AU120" s="21" t="s">
        <v>128</v>
      </c>
      <c r="BK120" s="166">
        <f>BK121+BK129</f>
        <v>0</v>
      </c>
    </row>
    <row r="121" spans="2:65" s="10" customFormat="1" ht="37.35" customHeight="1">
      <c r="B121" s="167"/>
      <c r="C121" s="168"/>
      <c r="D121" s="169" t="s">
        <v>129</v>
      </c>
      <c r="E121" s="169"/>
      <c r="F121" s="169"/>
      <c r="G121" s="169"/>
      <c r="H121" s="169"/>
      <c r="I121" s="169"/>
      <c r="J121" s="169"/>
      <c r="K121" s="169"/>
      <c r="L121" s="169"/>
      <c r="M121" s="169"/>
      <c r="N121" s="291">
        <f>BK121</f>
        <v>0</v>
      </c>
      <c r="O121" s="292"/>
      <c r="P121" s="292"/>
      <c r="Q121" s="292"/>
      <c r="R121" s="170"/>
      <c r="T121" s="171"/>
      <c r="U121" s="168"/>
      <c r="V121" s="168"/>
      <c r="W121" s="172">
        <f>W122</f>
        <v>0</v>
      </c>
      <c r="X121" s="168"/>
      <c r="Y121" s="172">
        <f>Y122</f>
        <v>0</v>
      </c>
      <c r="Z121" s="168"/>
      <c r="AA121" s="173">
        <f>AA122</f>
        <v>0</v>
      </c>
      <c r="AR121" s="174" t="s">
        <v>84</v>
      </c>
      <c r="AT121" s="175" t="s">
        <v>76</v>
      </c>
      <c r="AU121" s="175" t="s">
        <v>77</v>
      </c>
      <c r="AY121" s="174" t="s">
        <v>156</v>
      </c>
      <c r="BK121" s="176">
        <f>BK122</f>
        <v>0</v>
      </c>
    </row>
    <row r="122" spans="2:65" s="10" customFormat="1" ht="19.899999999999999" customHeight="1">
      <c r="B122" s="167"/>
      <c r="C122" s="168"/>
      <c r="D122" s="177" t="s">
        <v>225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268">
        <f>BK122</f>
        <v>0</v>
      </c>
      <c r="O122" s="269"/>
      <c r="P122" s="269"/>
      <c r="Q122" s="269"/>
      <c r="R122" s="170"/>
      <c r="T122" s="171"/>
      <c r="U122" s="168"/>
      <c r="V122" s="168"/>
      <c r="W122" s="172">
        <f>SUM(W123:W128)</f>
        <v>0</v>
      </c>
      <c r="X122" s="168"/>
      <c r="Y122" s="172">
        <f>SUM(Y123:Y128)</f>
        <v>0</v>
      </c>
      <c r="Z122" s="168"/>
      <c r="AA122" s="173">
        <f>SUM(AA123:AA128)</f>
        <v>0</v>
      </c>
      <c r="AR122" s="174" t="s">
        <v>84</v>
      </c>
      <c r="AT122" s="175" t="s">
        <v>76</v>
      </c>
      <c r="AU122" s="175" t="s">
        <v>84</v>
      </c>
      <c r="AY122" s="174" t="s">
        <v>156</v>
      </c>
      <c r="BK122" s="176">
        <f>SUM(BK123:BK128)</f>
        <v>0</v>
      </c>
    </row>
    <row r="123" spans="2:65" s="1" customFormat="1" ht="31.5" customHeight="1">
      <c r="B123" s="38"/>
      <c r="C123" s="178" t="s">
        <v>84</v>
      </c>
      <c r="D123" s="178" t="s">
        <v>157</v>
      </c>
      <c r="E123" s="179" t="s">
        <v>295</v>
      </c>
      <c r="F123" s="282" t="s">
        <v>296</v>
      </c>
      <c r="G123" s="282"/>
      <c r="H123" s="282"/>
      <c r="I123" s="282"/>
      <c r="J123" s="180" t="s">
        <v>297</v>
      </c>
      <c r="K123" s="181">
        <v>13</v>
      </c>
      <c r="L123" s="274">
        <v>0</v>
      </c>
      <c r="M123" s="283"/>
      <c r="N123" s="275">
        <f>ROUND(L123*K123,2)</f>
        <v>0</v>
      </c>
      <c r="O123" s="275"/>
      <c r="P123" s="275"/>
      <c r="Q123" s="275"/>
      <c r="R123" s="40"/>
      <c r="T123" s="182" t="s">
        <v>22</v>
      </c>
      <c r="U123" s="47" t="s">
        <v>42</v>
      </c>
      <c r="V123" s="39"/>
      <c r="W123" s="183">
        <f>V123*K123</f>
        <v>0</v>
      </c>
      <c r="X123" s="183">
        <v>0</v>
      </c>
      <c r="Y123" s="183">
        <f>X123*K123</f>
        <v>0</v>
      </c>
      <c r="Z123" s="183">
        <v>0</v>
      </c>
      <c r="AA123" s="184">
        <f>Z123*K123</f>
        <v>0</v>
      </c>
      <c r="AR123" s="21" t="s">
        <v>161</v>
      </c>
      <c r="AT123" s="21" t="s">
        <v>157</v>
      </c>
      <c r="AU123" s="21" t="s">
        <v>89</v>
      </c>
      <c r="AY123" s="21" t="s">
        <v>156</v>
      </c>
      <c r="BE123" s="121">
        <f>IF(U123="základní",N123,0)</f>
        <v>0</v>
      </c>
      <c r="BF123" s="121">
        <f>IF(U123="snížená",N123,0)</f>
        <v>0</v>
      </c>
      <c r="BG123" s="121">
        <f>IF(U123="zákl. přenesená",N123,0)</f>
        <v>0</v>
      </c>
      <c r="BH123" s="121">
        <f>IF(U123="sníž. přenesená",N123,0)</f>
        <v>0</v>
      </c>
      <c r="BI123" s="121">
        <f>IF(U123="nulová",N123,0)</f>
        <v>0</v>
      </c>
      <c r="BJ123" s="21" t="s">
        <v>84</v>
      </c>
      <c r="BK123" s="121">
        <f>ROUND(L123*K123,2)</f>
        <v>0</v>
      </c>
      <c r="BL123" s="21" t="s">
        <v>161</v>
      </c>
      <c r="BM123" s="21" t="s">
        <v>298</v>
      </c>
    </row>
    <row r="124" spans="2:65" s="11" customFormat="1" ht="22.5" customHeight="1">
      <c r="B124" s="185"/>
      <c r="C124" s="186"/>
      <c r="D124" s="186"/>
      <c r="E124" s="187" t="s">
        <v>22</v>
      </c>
      <c r="F124" s="276" t="s">
        <v>299</v>
      </c>
      <c r="G124" s="277"/>
      <c r="H124" s="277"/>
      <c r="I124" s="277"/>
      <c r="J124" s="186"/>
      <c r="K124" s="188" t="s">
        <v>22</v>
      </c>
      <c r="L124" s="186"/>
      <c r="M124" s="186"/>
      <c r="N124" s="186"/>
      <c r="O124" s="186"/>
      <c r="P124" s="186"/>
      <c r="Q124" s="186"/>
      <c r="R124" s="189"/>
      <c r="T124" s="190"/>
      <c r="U124" s="186"/>
      <c r="V124" s="186"/>
      <c r="W124" s="186"/>
      <c r="X124" s="186"/>
      <c r="Y124" s="186"/>
      <c r="Z124" s="186"/>
      <c r="AA124" s="191"/>
      <c r="AT124" s="192" t="s">
        <v>164</v>
      </c>
      <c r="AU124" s="192" t="s">
        <v>89</v>
      </c>
      <c r="AV124" s="11" t="s">
        <v>84</v>
      </c>
      <c r="AW124" s="11" t="s">
        <v>35</v>
      </c>
      <c r="AX124" s="11" t="s">
        <v>77</v>
      </c>
      <c r="AY124" s="192" t="s">
        <v>156</v>
      </c>
    </row>
    <row r="125" spans="2:65" s="12" customFormat="1" ht="22.5" customHeight="1">
      <c r="B125" s="193"/>
      <c r="C125" s="194"/>
      <c r="D125" s="194"/>
      <c r="E125" s="195" t="s">
        <v>22</v>
      </c>
      <c r="F125" s="278" t="s">
        <v>172</v>
      </c>
      <c r="G125" s="279"/>
      <c r="H125" s="279"/>
      <c r="I125" s="279"/>
      <c r="J125" s="194"/>
      <c r="K125" s="196">
        <v>3</v>
      </c>
      <c r="L125" s="194"/>
      <c r="M125" s="194"/>
      <c r="N125" s="194"/>
      <c r="O125" s="194"/>
      <c r="P125" s="194"/>
      <c r="Q125" s="194"/>
      <c r="R125" s="197"/>
      <c r="T125" s="198"/>
      <c r="U125" s="194"/>
      <c r="V125" s="194"/>
      <c r="W125" s="194"/>
      <c r="X125" s="194"/>
      <c r="Y125" s="194"/>
      <c r="Z125" s="194"/>
      <c r="AA125" s="199"/>
      <c r="AT125" s="200" t="s">
        <v>164</v>
      </c>
      <c r="AU125" s="200" t="s">
        <v>89</v>
      </c>
      <c r="AV125" s="12" t="s">
        <v>89</v>
      </c>
      <c r="AW125" s="12" t="s">
        <v>35</v>
      </c>
      <c r="AX125" s="12" t="s">
        <v>77</v>
      </c>
      <c r="AY125" s="200" t="s">
        <v>156</v>
      </c>
    </row>
    <row r="126" spans="2:65" s="11" customFormat="1" ht="22.5" customHeight="1">
      <c r="B126" s="185"/>
      <c r="C126" s="186"/>
      <c r="D126" s="186"/>
      <c r="E126" s="187" t="s">
        <v>22</v>
      </c>
      <c r="F126" s="284" t="s">
        <v>300</v>
      </c>
      <c r="G126" s="285"/>
      <c r="H126" s="285"/>
      <c r="I126" s="285"/>
      <c r="J126" s="186"/>
      <c r="K126" s="188" t="s">
        <v>22</v>
      </c>
      <c r="L126" s="186"/>
      <c r="M126" s="186"/>
      <c r="N126" s="186"/>
      <c r="O126" s="186"/>
      <c r="P126" s="186"/>
      <c r="Q126" s="186"/>
      <c r="R126" s="189"/>
      <c r="T126" s="190"/>
      <c r="U126" s="186"/>
      <c r="V126" s="186"/>
      <c r="W126" s="186"/>
      <c r="X126" s="186"/>
      <c r="Y126" s="186"/>
      <c r="Z126" s="186"/>
      <c r="AA126" s="191"/>
      <c r="AT126" s="192" t="s">
        <v>164</v>
      </c>
      <c r="AU126" s="192" t="s">
        <v>89</v>
      </c>
      <c r="AV126" s="11" t="s">
        <v>84</v>
      </c>
      <c r="AW126" s="11" t="s">
        <v>35</v>
      </c>
      <c r="AX126" s="11" t="s">
        <v>77</v>
      </c>
      <c r="AY126" s="192" t="s">
        <v>156</v>
      </c>
    </row>
    <row r="127" spans="2:65" s="12" customFormat="1" ht="22.5" customHeight="1">
      <c r="B127" s="193"/>
      <c r="C127" s="194"/>
      <c r="D127" s="194"/>
      <c r="E127" s="195" t="s">
        <v>22</v>
      </c>
      <c r="F127" s="278" t="s">
        <v>211</v>
      </c>
      <c r="G127" s="279"/>
      <c r="H127" s="279"/>
      <c r="I127" s="279"/>
      <c r="J127" s="194"/>
      <c r="K127" s="196">
        <v>10</v>
      </c>
      <c r="L127" s="194"/>
      <c r="M127" s="194"/>
      <c r="N127" s="194"/>
      <c r="O127" s="194"/>
      <c r="P127" s="194"/>
      <c r="Q127" s="194"/>
      <c r="R127" s="197"/>
      <c r="T127" s="198"/>
      <c r="U127" s="194"/>
      <c r="V127" s="194"/>
      <c r="W127" s="194"/>
      <c r="X127" s="194"/>
      <c r="Y127" s="194"/>
      <c r="Z127" s="194"/>
      <c r="AA127" s="199"/>
      <c r="AT127" s="200" t="s">
        <v>164</v>
      </c>
      <c r="AU127" s="200" t="s">
        <v>89</v>
      </c>
      <c r="AV127" s="12" t="s">
        <v>89</v>
      </c>
      <c r="AW127" s="12" t="s">
        <v>35</v>
      </c>
      <c r="AX127" s="12" t="s">
        <v>77</v>
      </c>
      <c r="AY127" s="200" t="s">
        <v>156</v>
      </c>
    </row>
    <row r="128" spans="2:65" s="13" customFormat="1" ht="22.5" customHeight="1">
      <c r="B128" s="201"/>
      <c r="C128" s="202"/>
      <c r="D128" s="202"/>
      <c r="E128" s="203" t="s">
        <v>22</v>
      </c>
      <c r="F128" s="280" t="s">
        <v>166</v>
      </c>
      <c r="G128" s="281"/>
      <c r="H128" s="281"/>
      <c r="I128" s="281"/>
      <c r="J128" s="202"/>
      <c r="K128" s="204">
        <v>13</v>
      </c>
      <c r="L128" s="202"/>
      <c r="M128" s="202"/>
      <c r="N128" s="202"/>
      <c r="O128" s="202"/>
      <c r="P128" s="202"/>
      <c r="Q128" s="202"/>
      <c r="R128" s="205"/>
      <c r="T128" s="206"/>
      <c r="U128" s="202"/>
      <c r="V128" s="202"/>
      <c r="W128" s="202"/>
      <c r="X128" s="202"/>
      <c r="Y128" s="202"/>
      <c r="Z128" s="202"/>
      <c r="AA128" s="207"/>
      <c r="AT128" s="208" t="s">
        <v>164</v>
      </c>
      <c r="AU128" s="208" t="s">
        <v>89</v>
      </c>
      <c r="AV128" s="13" t="s">
        <v>161</v>
      </c>
      <c r="AW128" s="13" t="s">
        <v>35</v>
      </c>
      <c r="AX128" s="13" t="s">
        <v>84</v>
      </c>
      <c r="AY128" s="208" t="s">
        <v>156</v>
      </c>
    </row>
    <row r="129" spans="2:63" s="1" customFormat="1" ht="49.9" customHeight="1">
      <c r="B129" s="38"/>
      <c r="C129" s="39"/>
      <c r="D129" s="169" t="s">
        <v>219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270">
        <f t="shared" ref="N129:N134" si="5">BK129</f>
        <v>0</v>
      </c>
      <c r="O129" s="271"/>
      <c r="P129" s="271"/>
      <c r="Q129" s="271"/>
      <c r="R129" s="40"/>
      <c r="T129" s="153"/>
      <c r="U129" s="39"/>
      <c r="V129" s="39"/>
      <c r="W129" s="39"/>
      <c r="X129" s="39"/>
      <c r="Y129" s="39"/>
      <c r="Z129" s="39"/>
      <c r="AA129" s="81"/>
      <c r="AT129" s="21" t="s">
        <v>76</v>
      </c>
      <c r="AU129" s="21" t="s">
        <v>77</v>
      </c>
      <c r="AY129" s="21" t="s">
        <v>220</v>
      </c>
      <c r="BK129" s="121">
        <f>SUM(BK130:BK134)</f>
        <v>0</v>
      </c>
    </row>
    <row r="130" spans="2:63" s="1" customFormat="1" ht="22.35" customHeight="1">
      <c r="B130" s="38"/>
      <c r="C130" s="209" t="s">
        <v>22</v>
      </c>
      <c r="D130" s="209" t="s">
        <v>157</v>
      </c>
      <c r="E130" s="210" t="s">
        <v>22</v>
      </c>
      <c r="F130" s="273" t="s">
        <v>22</v>
      </c>
      <c r="G130" s="273"/>
      <c r="H130" s="273"/>
      <c r="I130" s="273"/>
      <c r="J130" s="211" t="s">
        <v>22</v>
      </c>
      <c r="K130" s="212"/>
      <c r="L130" s="274"/>
      <c r="M130" s="275"/>
      <c r="N130" s="275">
        <f t="shared" si="5"/>
        <v>0</v>
      </c>
      <c r="O130" s="275"/>
      <c r="P130" s="275"/>
      <c r="Q130" s="275"/>
      <c r="R130" s="40"/>
      <c r="T130" s="182" t="s">
        <v>22</v>
      </c>
      <c r="U130" s="213" t="s">
        <v>42</v>
      </c>
      <c r="V130" s="39"/>
      <c r="W130" s="39"/>
      <c r="X130" s="39"/>
      <c r="Y130" s="39"/>
      <c r="Z130" s="39"/>
      <c r="AA130" s="81"/>
      <c r="AT130" s="21" t="s">
        <v>220</v>
      </c>
      <c r="AU130" s="21" t="s">
        <v>84</v>
      </c>
      <c r="AY130" s="21" t="s">
        <v>220</v>
      </c>
      <c r="BE130" s="121">
        <f>IF(U130="základní",N130,0)</f>
        <v>0</v>
      </c>
      <c r="BF130" s="121">
        <f>IF(U130="snížená",N130,0)</f>
        <v>0</v>
      </c>
      <c r="BG130" s="121">
        <f>IF(U130="zákl. přenesená",N130,0)</f>
        <v>0</v>
      </c>
      <c r="BH130" s="121">
        <f>IF(U130="sníž. přenesená",N130,0)</f>
        <v>0</v>
      </c>
      <c r="BI130" s="121">
        <f>IF(U130="nulová",N130,0)</f>
        <v>0</v>
      </c>
      <c r="BJ130" s="21" t="s">
        <v>84</v>
      </c>
      <c r="BK130" s="121">
        <f>L130*K130</f>
        <v>0</v>
      </c>
    </row>
    <row r="131" spans="2:63" s="1" customFormat="1" ht="22.35" customHeight="1">
      <c r="B131" s="38"/>
      <c r="C131" s="209" t="s">
        <v>22</v>
      </c>
      <c r="D131" s="209" t="s">
        <v>157</v>
      </c>
      <c r="E131" s="210" t="s">
        <v>22</v>
      </c>
      <c r="F131" s="273" t="s">
        <v>22</v>
      </c>
      <c r="G131" s="273"/>
      <c r="H131" s="273"/>
      <c r="I131" s="273"/>
      <c r="J131" s="211" t="s">
        <v>22</v>
      </c>
      <c r="K131" s="212"/>
      <c r="L131" s="274"/>
      <c r="M131" s="275"/>
      <c r="N131" s="275">
        <f t="shared" si="5"/>
        <v>0</v>
      </c>
      <c r="O131" s="275"/>
      <c r="P131" s="275"/>
      <c r="Q131" s="275"/>
      <c r="R131" s="40"/>
      <c r="T131" s="182" t="s">
        <v>22</v>
      </c>
      <c r="U131" s="213" t="s">
        <v>42</v>
      </c>
      <c r="V131" s="39"/>
      <c r="W131" s="39"/>
      <c r="X131" s="39"/>
      <c r="Y131" s="39"/>
      <c r="Z131" s="39"/>
      <c r="AA131" s="81"/>
      <c r="AT131" s="21" t="s">
        <v>220</v>
      </c>
      <c r="AU131" s="21" t="s">
        <v>84</v>
      </c>
      <c r="AY131" s="21" t="s">
        <v>220</v>
      </c>
      <c r="BE131" s="121">
        <f>IF(U131="základní",N131,0)</f>
        <v>0</v>
      </c>
      <c r="BF131" s="121">
        <f>IF(U131="snížená",N131,0)</f>
        <v>0</v>
      </c>
      <c r="BG131" s="121">
        <f>IF(U131="zákl. přenesená",N131,0)</f>
        <v>0</v>
      </c>
      <c r="BH131" s="121">
        <f>IF(U131="sníž. přenesená",N131,0)</f>
        <v>0</v>
      </c>
      <c r="BI131" s="121">
        <f>IF(U131="nulová",N131,0)</f>
        <v>0</v>
      </c>
      <c r="BJ131" s="21" t="s">
        <v>84</v>
      </c>
      <c r="BK131" s="121">
        <f>L131*K131</f>
        <v>0</v>
      </c>
    </row>
    <row r="132" spans="2:63" s="1" customFormat="1" ht="22.35" customHeight="1">
      <c r="B132" s="38"/>
      <c r="C132" s="209" t="s">
        <v>22</v>
      </c>
      <c r="D132" s="209" t="s">
        <v>157</v>
      </c>
      <c r="E132" s="210" t="s">
        <v>22</v>
      </c>
      <c r="F132" s="273" t="s">
        <v>22</v>
      </c>
      <c r="G132" s="273"/>
      <c r="H132" s="273"/>
      <c r="I132" s="273"/>
      <c r="J132" s="211" t="s">
        <v>22</v>
      </c>
      <c r="K132" s="212"/>
      <c r="L132" s="274"/>
      <c r="M132" s="275"/>
      <c r="N132" s="275">
        <f t="shared" si="5"/>
        <v>0</v>
      </c>
      <c r="O132" s="275"/>
      <c r="P132" s="275"/>
      <c r="Q132" s="275"/>
      <c r="R132" s="40"/>
      <c r="T132" s="182" t="s">
        <v>22</v>
      </c>
      <c r="U132" s="213" t="s">
        <v>42</v>
      </c>
      <c r="V132" s="39"/>
      <c r="W132" s="39"/>
      <c r="X132" s="39"/>
      <c r="Y132" s="39"/>
      <c r="Z132" s="39"/>
      <c r="AA132" s="81"/>
      <c r="AT132" s="21" t="s">
        <v>220</v>
      </c>
      <c r="AU132" s="21" t="s">
        <v>84</v>
      </c>
      <c r="AY132" s="21" t="s">
        <v>220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84</v>
      </c>
      <c r="BK132" s="121">
        <f>L132*K132</f>
        <v>0</v>
      </c>
    </row>
    <row r="133" spans="2:63" s="1" customFormat="1" ht="22.35" customHeight="1">
      <c r="B133" s="38"/>
      <c r="C133" s="209" t="s">
        <v>22</v>
      </c>
      <c r="D133" s="209" t="s">
        <v>157</v>
      </c>
      <c r="E133" s="210" t="s">
        <v>22</v>
      </c>
      <c r="F133" s="273" t="s">
        <v>22</v>
      </c>
      <c r="G133" s="273"/>
      <c r="H133" s="273"/>
      <c r="I133" s="273"/>
      <c r="J133" s="211" t="s">
        <v>22</v>
      </c>
      <c r="K133" s="212"/>
      <c r="L133" s="274"/>
      <c r="M133" s="275"/>
      <c r="N133" s="275">
        <f t="shared" si="5"/>
        <v>0</v>
      </c>
      <c r="O133" s="275"/>
      <c r="P133" s="275"/>
      <c r="Q133" s="275"/>
      <c r="R133" s="40"/>
      <c r="T133" s="182" t="s">
        <v>22</v>
      </c>
      <c r="U133" s="213" t="s">
        <v>42</v>
      </c>
      <c r="V133" s="39"/>
      <c r="W133" s="39"/>
      <c r="X133" s="39"/>
      <c r="Y133" s="39"/>
      <c r="Z133" s="39"/>
      <c r="AA133" s="81"/>
      <c r="AT133" s="21" t="s">
        <v>220</v>
      </c>
      <c r="AU133" s="21" t="s">
        <v>84</v>
      </c>
      <c r="AY133" s="21" t="s">
        <v>220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L133*K133</f>
        <v>0</v>
      </c>
    </row>
    <row r="134" spans="2:63" s="1" customFormat="1" ht="22.35" customHeight="1">
      <c r="B134" s="38"/>
      <c r="C134" s="209" t="s">
        <v>22</v>
      </c>
      <c r="D134" s="209" t="s">
        <v>157</v>
      </c>
      <c r="E134" s="210" t="s">
        <v>22</v>
      </c>
      <c r="F134" s="273" t="s">
        <v>22</v>
      </c>
      <c r="G134" s="273"/>
      <c r="H134" s="273"/>
      <c r="I134" s="273"/>
      <c r="J134" s="211" t="s">
        <v>22</v>
      </c>
      <c r="K134" s="212"/>
      <c r="L134" s="274"/>
      <c r="M134" s="275"/>
      <c r="N134" s="275">
        <f t="shared" si="5"/>
        <v>0</v>
      </c>
      <c r="O134" s="275"/>
      <c r="P134" s="275"/>
      <c r="Q134" s="275"/>
      <c r="R134" s="40"/>
      <c r="T134" s="182" t="s">
        <v>22</v>
      </c>
      <c r="U134" s="213" t="s">
        <v>42</v>
      </c>
      <c r="V134" s="59"/>
      <c r="W134" s="59"/>
      <c r="X134" s="59"/>
      <c r="Y134" s="59"/>
      <c r="Z134" s="59"/>
      <c r="AA134" s="61"/>
      <c r="AT134" s="21" t="s">
        <v>220</v>
      </c>
      <c r="AU134" s="21" t="s">
        <v>84</v>
      </c>
      <c r="AY134" s="21" t="s">
        <v>220</v>
      </c>
      <c r="BE134" s="121">
        <f>IF(U134="základní",N134,0)</f>
        <v>0</v>
      </c>
      <c r="BF134" s="121">
        <f>IF(U134="snížená",N134,0)</f>
        <v>0</v>
      </c>
      <c r="BG134" s="121">
        <f>IF(U134="zákl. přenesená",N134,0)</f>
        <v>0</v>
      </c>
      <c r="BH134" s="121">
        <f>IF(U134="sníž. přenesená",N134,0)</f>
        <v>0</v>
      </c>
      <c r="BI134" s="121">
        <f>IF(U134="nulová",N134,0)</f>
        <v>0</v>
      </c>
      <c r="BJ134" s="21" t="s">
        <v>84</v>
      </c>
      <c r="BK134" s="121">
        <f>L134*K134</f>
        <v>0</v>
      </c>
    </row>
    <row r="135" spans="2:63" s="1" customFormat="1" ht="6.95" customHeight="1"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4"/>
    </row>
  </sheetData>
  <sheetProtection algorithmName="SHA-512" hashValue="/9tV6nwssGFzAynU1yzk7XyTR7Im2ISMReerSt5mzTFG8T18yscFPRTxNxuucRj7tomIh2hMoZIBn4P19lgtkg==" saltValue="3qrT7BaW0PDhnBf9wB0UlQ==" spinCount="100000" sheet="1" objects="1" scenarios="1" formatCells="0" formatColumns="0" formatRows="0" sort="0" autoFilter="0"/>
  <mergeCells count="95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F110:P110"/>
    <mergeCell ref="F111:P111"/>
    <mergeCell ref="D97:H97"/>
    <mergeCell ref="N97:Q97"/>
    <mergeCell ref="D98:H98"/>
    <mergeCell ref="N98:Q98"/>
    <mergeCell ref="D99:H99"/>
    <mergeCell ref="N99:Q99"/>
    <mergeCell ref="F128:I128"/>
    <mergeCell ref="F130:I130"/>
    <mergeCell ref="L130:M130"/>
    <mergeCell ref="F123:I123"/>
    <mergeCell ref="L123:M123"/>
    <mergeCell ref="F124:I124"/>
    <mergeCell ref="F125:I125"/>
    <mergeCell ref="H1:K1"/>
    <mergeCell ref="F133:I133"/>
    <mergeCell ref="L133:M133"/>
    <mergeCell ref="N133:Q133"/>
    <mergeCell ref="F134:I134"/>
    <mergeCell ref="L134:M134"/>
    <mergeCell ref="N134:Q134"/>
    <mergeCell ref="N130:Q130"/>
    <mergeCell ref="F131:I131"/>
    <mergeCell ref="L131:M131"/>
    <mergeCell ref="N131:Q131"/>
    <mergeCell ref="F132:I132"/>
    <mergeCell ref="L132:M132"/>
    <mergeCell ref="N132:Q132"/>
    <mergeCell ref="F126:I126"/>
    <mergeCell ref="F127:I127"/>
    <mergeCell ref="S2:AC2"/>
    <mergeCell ref="N120:Q120"/>
    <mergeCell ref="N121:Q121"/>
    <mergeCell ref="N122:Q122"/>
    <mergeCell ref="N129:Q129"/>
    <mergeCell ref="N123:Q123"/>
    <mergeCell ref="F112:P112"/>
    <mergeCell ref="M114:P114"/>
    <mergeCell ref="M116:Q116"/>
    <mergeCell ref="M117:Q117"/>
    <mergeCell ref="F119:I119"/>
    <mergeCell ref="L119:M119"/>
    <mergeCell ref="N119:Q119"/>
    <mergeCell ref="N100:Q100"/>
    <mergeCell ref="L102:Q102"/>
    <mergeCell ref="C108:Q108"/>
  </mergeCells>
  <dataValidations count="2">
    <dataValidation type="list" allowBlank="1" showInputMessage="1" showErrorMessage="1" error="Povoleny jsou hodnoty K, M." sqref="D130:D135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U130:U135" xr:uid="{00000000-0002-0000-03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300-000000000000}"/>
    <hyperlink ref="H1:K1" location="C87" display="2) Rekapitulace rozpočtu" xr:uid="{00000000-0004-0000-0300-000001000000}"/>
    <hyperlink ref="L1" location="C119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3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272" t="s">
        <v>114</v>
      </c>
      <c r="I1" s="272"/>
      <c r="J1" s="272"/>
      <c r="K1" s="272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101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50000000000003" customHeight="1">
      <c r="B4" s="25"/>
      <c r="C4" s="237" t="s">
        <v>118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94" t="str">
        <f>'Rekapitulace stavby'!K6</f>
        <v>Technické zhodnocení chodníku na ul. K.H. Máchy v Šumperku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"/>
      <c r="R6" s="26"/>
    </row>
    <row r="7" spans="1:66" s="1" customFormat="1" ht="32.85" customHeight="1">
      <c r="B7" s="38"/>
      <c r="C7" s="39"/>
      <c r="D7" s="32" t="s">
        <v>119</v>
      </c>
      <c r="E7" s="39"/>
      <c r="F7" s="261" t="s">
        <v>301</v>
      </c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39"/>
      <c r="R7" s="40"/>
    </row>
    <row r="8" spans="1:66" s="1" customFormat="1" ht="14.45" customHeight="1">
      <c r="B8" s="38"/>
      <c r="C8" s="39"/>
      <c r="D8" s="33" t="s">
        <v>21</v>
      </c>
      <c r="E8" s="39"/>
      <c r="F8" s="31" t="s">
        <v>22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22</v>
      </c>
      <c r="P8" s="39"/>
      <c r="Q8" s="39"/>
      <c r="R8" s="40"/>
    </row>
    <row r="9" spans="1:66" s="1" customFormat="1" ht="14.45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308" t="str">
        <f>'Rekapitulace stavby'!AN8</f>
        <v>18. 8. 2018</v>
      </c>
      <c r="P9" s="296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59" t="str">
        <f>IF('Rekapitulace stavby'!AN10="","",'Rekapitulace stavby'!AN10)</f>
        <v/>
      </c>
      <c r="P11" s="259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59" t="str">
        <f>IF('Rekapitulace stavby'!AN11="","",'Rekapitulace stavby'!AN11)</f>
        <v/>
      </c>
      <c r="P12" s="259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306" t="str">
        <f>IF('Rekapitulace stavby'!AN13="","",'Rekapitulace stavby'!AN13)</f>
        <v>Vyplň údaj</v>
      </c>
      <c r="P14" s="259"/>
      <c r="Q14" s="39"/>
      <c r="R14" s="40"/>
    </row>
    <row r="15" spans="1:66" s="1" customFormat="1" ht="18" customHeight="1">
      <c r="B15" s="38"/>
      <c r="C15" s="39"/>
      <c r="D15" s="39"/>
      <c r="E15" s="306" t="str">
        <f>IF('Rekapitulace stavby'!E14="","",'Rekapitulace stavby'!E14)</f>
        <v>Vyplň údaj</v>
      </c>
      <c r="F15" s="307"/>
      <c r="G15" s="307"/>
      <c r="H15" s="307"/>
      <c r="I15" s="307"/>
      <c r="J15" s="307"/>
      <c r="K15" s="307"/>
      <c r="L15" s="307"/>
      <c r="M15" s="33" t="s">
        <v>31</v>
      </c>
      <c r="N15" s="39"/>
      <c r="O15" s="306" t="str">
        <f>IF('Rekapitulace stavby'!AN14="","",'Rekapitulace stavby'!AN14)</f>
        <v>Vyplň údaj</v>
      </c>
      <c r="P15" s="259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59" t="str">
        <f>IF('Rekapitulace stavby'!AN16="","",'Rekapitulace stavby'!AN16)</f>
        <v/>
      </c>
      <c r="P17" s="259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 xml:space="preserve"> 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59" t="str">
        <f>IF('Rekapitulace stavby'!AN17="","",'Rekapitulace stavby'!AN17)</f>
        <v/>
      </c>
      <c r="P18" s="259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36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59" t="str">
        <f>IF('Rekapitulace stavby'!AN19="","",'Rekapitulace stavby'!AN19)</f>
        <v/>
      </c>
      <c r="P20" s="259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59" t="str">
        <f>IF('Rekapitulace stavby'!AN20="","",'Rekapitulace stavby'!AN20)</f>
        <v/>
      </c>
      <c r="P21" s="259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64" t="s">
        <v>22</v>
      </c>
      <c r="F24" s="264"/>
      <c r="G24" s="264"/>
      <c r="H24" s="264"/>
      <c r="I24" s="264"/>
      <c r="J24" s="264"/>
      <c r="K24" s="264"/>
      <c r="L24" s="264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30" t="s">
        <v>123</v>
      </c>
      <c r="E27" s="39"/>
      <c r="F27" s="39"/>
      <c r="G27" s="39"/>
      <c r="H27" s="39"/>
      <c r="I27" s="39"/>
      <c r="J27" s="39"/>
      <c r="K27" s="39"/>
      <c r="L27" s="39"/>
      <c r="M27" s="265">
        <f>N88</f>
        <v>0</v>
      </c>
      <c r="N27" s="265"/>
      <c r="O27" s="265"/>
      <c r="P27" s="265"/>
      <c r="Q27" s="39"/>
      <c r="R27" s="40"/>
    </row>
    <row r="28" spans="2:18" s="1" customFormat="1" ht="14.45" customHeight="1">
      <c r="B28" s="38"/>
      <c r="C28" s="39"/>
      <c r="D28" s="37" t="s">
        <v>100</v>
      </c>
      <c r="E28" s="39"/>
      <c r="F28" s="39"/>
      <c r="G28" s="39"/>
      <c r="H28" s="39"/>
      <c r="I28" s="39"/>
      <c r="J28" s="39"/>
      <c r="K28" s="39"/>
      <c r="L28" s="39"/>
      <c r="M28" s="265">
        <f>N93</f>
        <v>0</v>
      </c>
      <c r="N28" s="265"/>
      <c r="O28" s="265"/>
      <c r="P28" s="265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31" t="s">
        <v>40</v>
      </c>
      <c r="E30" s="39"/>
      <c r="F30" s="39"/>
      <c r="G30" s="39"/>
      <c r="H30" s="39"/>
      <c r="I30" s="39"/>
      <c r="J30" s="39"/>
      <c r="K30" s="39"/>
      <c r="L30" s="39"/>
      <c r="M30" s="305">
        <f>ROUND(M27+M28,2)</f>
        <v>0</v>
      </c>
      <c r="N30" s="293"/>
      <c r="O30" s="293"/>
      <c r="P30" s="293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41</v>
      </c>
      <c r="E32" s="45" t="s">
        <v>42</v>
      </c>
      <c r="F32" s="46">
        <v>0.21</v>
      </c>
      <c r="G32" s="132" t="s">
        <v>43</v>
      </c>
      <c r="H32" s="302">
        <f>ROUND((((SUM(BE93:BE100)+SUM(BE118:BE127))+SUM(BE129:BE133))),2)</f>
        <v>0</v>
      </c>
      <c r="I32" s="293"/>
      <c r="J32" s="293"/>
      <c r="K32" s="39"/>
      <c r="L32" s="39"/>
      <c r="M32" s="302">
        <f>ROUND(((ROUND((SUM(BE93:BE100)+SUM(BE118:BE127)), 2)*F32)+SUM(BE129:BE133)*F32),2)</f>
        <v>0</v>
      </c>
      <c r="N32" s="293"/>
      <c r="O32" s="293"/>
      <c r="P32" s="293"/>
      <c r="Q32" s="39"/>
      <c r="R32" s="40"/>
    </row>
    <row r="33" spans="2:18" s="1" customFormat="1" ht="14.45" customHeight="1">
      <c r="B33" s="38"/>
      <c r="C33" s="39"/>
      <c r="D33" s="39"/>
      <c r="E33" s="45" t="s">
        <v>44</v>
      </c>
      <c r="F33" s="46">
        <v>0.15</v>
      </c>
      <c r="G33" s="132" t="s">
        <v>43</v>
      </c>
      <c r="H33" s="302">
        <f>ROUND((((SUM(BF93:BF100)+SUM(BF118:BF127))+SUM(BF129:BF133))),2)</f>
        <v>0</v>
      </c>
      <c r="I33" s="293"/>
      <c r="J33" s="293"/>
      <c r="K33" s="39"/>
      <c r="L33" s="39"/>
      <c r="M33" s="302">
        <f>ROUND(((ROUND((SUM(BF93:BF100)+SUM(BF118:BF127)), 2)*F33)+SUM(BF129:BF133)*F33),2)</f>
        <v>0</v>
      </c>
      <c r="N33" s="293"/>
      <c r="O33" s="293"/>
      <c r="P33" s="293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45</v>
      </c>
      <c r="F34" s="46">
        <v>0.21</v>
      </c>
      <c r="G34" s="132" t="s">
        <v>43</v>
      </c>
      <c r="H34" s="302">
        <f>ROUND((((SUM(BG93:BG100)+SUM(BG118:BG127))+SUM(BG129:BG133))),2)</f>
        <v>0</v>
      </c>
      <c r="I34" s="293"/>
      <c r="J34" s="293"/>
      <c r="K34" s="39"/>
      <c r="L34" s="39"/>
      <c r="M34" s="302">
        <v>0</v>
      </c>
      <c r="N34" s="293"/>
      <c r="O34" s="293"/>
      <c r="P34" s="293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46</v>
      </c>
      <c r="F35" s="46">
        <v>0.15</v>
      </c>
      <c r="G35" s="132" t="s">
        <v>43</v>
      </c>
      <c r="H35" s="302">
        <f>ROUND((((SUM(BH93:BH100)+SUM(BH118:BH127))+SUM(BH129:BH133))),2)</f>
        <v>0</v>
      </c>
      <c r="I35" s="293"/>
      <c r="J35" s="293"/>
      <c r="K35" s="39"/>
      <c r="L35" s="39"/>
      <c r="M35" s="302">
        <v>0</v>
      </c>
      <c r="N35" s="293"/>
      <c r="O35" s="293"/>
      <c r="P35" s="293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47</v>
      </c>
      <c r="F36" s="46">
        <v>0</v>
      </c>
      <c r="G36" s="132" t="s">
        <v>43</v>
      </c>
      <c r="H36" s="302">
        <f>ROUND((((SUM(BI93:BI100)+SUM(BI118:BI127))+SUM(BI129:BI133))),2)</f>
        <v>0</v>
      </c>
      <c r="I36" s="293"/>
      <c r="J36" s="293"/>
      <c r="K36" s="39"/>
      <c r="L36" s="39"/>
      <c r="M36" s="302">
        <v>0</v>
      </c>
      <c r="N36" s="293"/>
      <c r="O36" s="293"/>
      <c r="P36" s="293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28"/>
      <c r="D38" s="133" t="s">
        <v>48</v>
      </c>
      <c r="E38" s="82"/>
      <c r="F38" s="82"/>
      <c r="G38" s="134" t="s">
        <v>49</v>
      </c>
      <c r="H38" s="135" t="s">
        <v>50</v>
      </c>
      <c r="I38" s="82"/>
      <c r="J38" s="82"/>
      <c r="K38" s="82"/>
      <c r="L38" s="303">
        <f>SUM(M30:M36)</f>
        <v>0</v>
      </c>
      <c r="M38" s="303"/>
      <c r="N38" s="303"/>
      <c r="O38" s="303"/>
      <c r="P38" s="304"/>
      <c r="Q38" s="128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37" t="s">
        <v>124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94" t="str">
        <f>F6</f>
        <v>Technické zhodnocení chodníku na ul. K.H. Máchy v Šumperku</v>
      </c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39"/>
      <c r="R78" s="40"/>
      <c r="T78" s="139"/>
      <c r="U78" s="139"/>
    </row>
    <row r="79" spans="2:21" s="1" customFormat="1" ht="36.950000000000003" customHeight="1">
      <c r="B79" s="38"/>
      <c r="C79" s="72" t="s">
        <v>119</v>
      </c>
      <c r="D79" s="39"/>
      <c r="E79" s="39"/>
      <c r="F79" s="239" t="str">
        <f>F7</f>
        <v>1000 - Ostatní náklady</v>
      </c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39"/>
      <c r="R79" s="40"/>
      <c r="T79" s="139"/>
      <c r="U79" s="139"/>
    </row>
    <row r="80" spans="2:21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9"/>
      <c r="U80" s="139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>Šumperk</v>
      </c>
      <c r="G81" s="39"/>
      <c r="H81" s="39"/>
      <c r="I81" s="39"/>
      <c r="J81" s="39"/>
      <c r="K81" s="33" t="s">
        <v>26</v>
      </c>
      <c r="L81" s="39"/>
      <c r="M81" s="296" t="str">
        <f>IF(O9="","",O9)</f>
        <v>18. 8. 2018</v>
      </c>
      <c r="N81" s="296"/>
      <c r="O81" s="296"/>
      <c r="P81" s="296"/>
      <c r="Q81" s="39"/>
      <c r="R81" s="40"/>
      <c r="T81" s="139"/>
      <c r="U81" s="139"/>
    </row>
    <row r="82" spans="2:65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9"/>
      <c r="U82" s="139"/>
    </row>
    <row r="83" spans="2:65" s="1" customFormat="1" ht="15">
      <c r="B83" s="38"/>
      <c r="C83" s="33" t="s">
        <v>28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34</v>
      </c>
      <c r="L83" s="39"/>
      <c r="M83" s="259" t="str">
        <f>E18</f>
        <v xml:space="preserve"> </v>
      </c>
      <c r="N83" s="259"/>
      <c r="O83" s="259"/>
      <c r="P83" s="259"/>
      <c r="Q83" s="259"/>
      <c r="R83" s="40"/>
      <c r="T83" s="139"/>
      <c r="U83" s="139"/>
    </row>
    <row r="84" spans="2:65" s="1" customFormat="1" ht="14.45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36</v>
      </c>
      <c r="L84" s="39"/>
      <c r="M84" s="259" t="str">
        <f>E21</f>
        <v xml:space="preserve"> </v>
      </c>
      <c r="N84" s="259"/>
      <c r="O84" s="259"/>
      <c r="P84" s="259"/>
      <c r="Q84" s="259"/>
      <c r="R84" s="40"/>
      <c r="T84" s="139"/>
      <c r="U84" s="139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9"/>
      <c r="U85" s="139"/>
    </row>
    <row r="86" spans="2:65" s="1" customFormat="1" ht="29.25" customHeight="1">
      <c r="B86" s="38"/>
      <c r="C86" s="299" t="s">
        <v>125</v>
      </c>
      <c r="D86" s="300"/>
      <c r="E86" s="300"/>
      <c r="F86" s="300"/>
      <c r="G86" s="300"/>
      <c r="H86" s="128"/>
      <c r="I86" s="128"/>
      <c r="J86" s="128"/>
      <c r="K86" s="128"/>
      <c r="L86" s="128"/>
      <c r="M86" s="128"/>
      <c r="N86" s="299" t="s">
        <v>126</v>
      </c>
      <c r="O86" s="300"/>
      <c r="P86" s="300"/>
      <c r="Q86" s="300"/>
      <c r="R86" s="40"/>
      <c r="T86" s="139"/>
      <c r="U86" s="139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9"/>
      <c r="U87" s="139"/>
    </row>
    <row r="88" spans="2:65" s="1" customFormat="1" ht="29.25" customHeight="1">
      <c r="B88" s="38"/>
      <c r="C88" s="141" t="s">
        <v>127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18">
        <f>N118</f>
        <v>0</v>
      </c>
      <c r="O88" s="297"/>
      <c r="P88" s="297"/>
      <c r="Q88" s="297"/>
      <c r="R88" s="40"/>
      <c r="T88" s="139"/>
      <c r="U88" s="139"/>
      <c r="AU88" s="21" t="s">
        <v>128</v>
      </c>
    </row>
    <row r="89" spans="2:65" s="7" customFormat="1" ht="24.95" customHeight="1">
      <c r="B89" s="142"/>
      <c r="C89" s="143"/>
      <c r="D89" s="144" t="s">
        <v>302</v>
      </c>
      <c r="E89" s="143"/>
      <c r="F89" s="143"/>
      <c r="G89" s="143"/>
      <c r="H89" s="143"/>
      <c r="I89" s="143"/>
      <c r="J89" s="143"/>
      <c r="K89" s="143"/>
      <c r="L89" s="143"/>
      <c r="M89" s="143"/>
      <c r="N89" s="292">
        <f>N119</f>
        <v>0</v>
      </c>
      <c r="O89" s="301"/>
      <c r="P89" s="301"/>
      <c r="Q89" s="301"/>
      <c r="R89" s="145"/>
      <c r="T89" s="146"/>
      <c r="U89" s="146"/>
    </row>
    <row r="90" spans="2:65" s="8" customFormat="1" ht="19.899999999999999" customHeight="1">
      <c r="B90" s="147"/>
      <c r="C90" s="106"/>
      <c r="D90" s="117" t="s">
        <v>303</v>
      </c>
      <c r="E90" s="106"/>
      <c r="F90" s="106"/>
      <c r="G90" s="106"/>
      <c r="H90" s="106"/>
      <c r="I90" s="106"/>
      <c r="J90" s="106"/>
      <c r="K90" s="106"/>
      <c r="L90" s="106"/>
      <c r="M90" s="106"/>
      <c r="N90" s="225">
        <f>N120</f>
        <v>0</v>
      </c>
      <c r="O90" s="229"/>
      <c r="P90" s="229"/>
      <c r="Q90" s="229"/>
      <c r="R90" s="148"/>
      <c r="T90" s="149"/>
      <c r="U90" s="149"/>
    </row>
    <row r="91" spans="2:65" s="7" customFormat="1" ht="21.75" customHeight="1">
      <c r="B91" s="142"/>
      <c r="C91" s="143"/>
      <c r="D91" s="144" t="s">
        <v>133</v>
      </c>
      <c r="E91" s="143"/>
      <c r="F91" s="143"/>
      <c r="G91" s="143"/>
      <c r="H91" s="143"/>
      <c r="I91" s="143"/>
      <c r="J91" s="143"/>
      <c r="K91" s="143"/>
      <c r="L91" s="143"/>
      <c r="M91" s="143"/>
      <c r="N91" s="291">
        <f>N128</f>
        <v>0</v>
      </c>
      <c r="O91" s="301"/>
      <c r="P91" s="301"/>
      <c r="Q91" s="301"/>
      <c r="R91" s="145"/>
      <c r="T91" s="146"/>
      <c r="U91" s="146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T92" s="139"/>
      <c r="U92" s="139"/>
    </row>
    <row r="93" spans="2:65" s="1" customFormat="1" ht="29.25" customHeight="1">
      <c r="B93" s="38"/>
      <c r="C93" s="141" t="s">
        <v>134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297">
        <f>ROUND(N94+N95+N96+N97+N98+N99,2)</f>
        <v>0</v>
      </c>
      <c r="O93" s="298"/>
      <c r="P93" s="298"/>
      <c r="Q93" s="298"/>
      <c r="R93" s="40"/>
      <c r="T93" s="150"/>
      <c r="U93" s="151" t="s">
        <v>41</v>
      </c>
    </row>
    <row r="94" spans="2:65" s="1" customFormat="1" ht="18" customHeight="1">
      <c r="B94" s="38"/>
      <c r="C94" s="39"/>
      <c r="D94" s="222" t="s">
        <v>135</v>
      </c>
      <c r="E94" s="223"/>
      <c r="F94" s="223"/>
      <c r="G94" s="223"/>
      <c r="H94" s="223"/>
      <c r="I94" s="39"/>
      <c r="J94" s="39"/>
      <c r="K94" s="39"/>
      <c r="L94" s="39"/>
      <c r="M94" s="39"/>
      <c r="N94" s="224">
        <f>ROUND(N88*T94,2)</f>
        <v>0</v>
      </c>
      <c r="O94" s="225"/>
      <c r="P94" s="225"/>
      <c r="Q94" s="225"/>
      <c r="R94" s="40"/>
      <c r="S94" s="152"/>
      <c r="T94" s="153"/>
      <c r="U94" s="154" t="s">
        <v>42</v>
      </c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6" t="s">
        <v>103</v>
      </c>
      <c r="AZ94" s="155"/>
      <c r="BA94" s="155"/>
      <c r="BB94" s="155"/>
      <c r="BC94" s="155"/>
      <c r="BD94" s="155"/>
      <c r="BE94" s="157">
        <f t="shared" ref="BE94:BE99" si="0">IF(U94="základní",N94,0)</f>
        <v>0</v>
      </c>
      <c r="BF94" s="157">
        <f t="shared" ref="BF94:BF99" si="1">IF(U94="snížená",N94,0)</f>
        <v>0</v>
      </c>
      <c r="BG94" s="157">
        <f t="shared" ref="BG94:BG99" si="2">IF(U94="zákl. přenesená",N94,0)</f>
        <v>0</v>
      </c>
      <c r="BH94" s="157">
        <f t="shared" ref="BH94:BH99" si="3">IF(U94="sníž. přenesená",N94,0)</f>
        <v>0</v>
      </c>
      <c r="BI94" s="157">
        <f t="shared" ref="BI94:BI99" si="4">IF(U94="nulová",N94,0)</f>
        <v>0</v>
      </c>
      <c r="BJ94" s="156" t="s">
        <v>84</v>
      </c>
      <c r="BK94" s="155"/>
      <c r="BL94" s="155"/>
      <c r="BM94" s="155"/>
    </row>
    <row r="95" spans="2:65" s="1" customFormat="1" ht="18" customHeight="1">
      <c r="B95" s="38"/>
      <c r="C95" s="39"/>
      <c r="D95" s="222" t="s">
        <v>136</v>
      </c>
      <c r="E95" s="223"/>
      <c r="F95" s="223"/>
      <c r="G95" s="223"/>
      <c r="H95" s="223"/>
      <c r="I95" s="39"/>
      <c r="J95" s="39"/>
      <c r="K95" s="39"/>
      <c r="L95" s="39"/>
      <c r="M95" s="39"/>
      <c r="N95" s="224">
        <f>ROUND(N88*T95,2)</f>
        <v>0</v>
      </c>
      <c r="O95" s="225"/>
      <c r="P95" s="225"/>
      <c r="Q95" s="225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si="0"/>
        <v>0</v>
      </c>
      <c r="BF95" s="157">
        <f t="shared" si="1"/>
        <v>0</v>
      </c>
      <c r="BG95" s="157">
        <f t="shared" si="2"/>
        <v>0</v>
      </c>
      <c r="BH95" s="157">
        <f t="shared" si="3"/>
        <v>0</v>
      </c>
      <c r="BI95" s="157">
        <f t="shared" si="4"/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22" t="s">
        <v>137</v>
      </c>
      <c r="E96" s="223"/>
      <c r="F96" s="223"/>
      <c r="G96" s="223"/>
      <c r="H96" s="223"/>
      <c r="I96" s="39"/>
      <c r="J96" s="39"/>
      <c r="K96" s="39"/>
      <c r="L96" s="39"/>
      <c r="M96" s="39"/>
      <c r="N96" s="224">
        <f>ROUND(N88*T96,2)</f>
        <v>0</v>
      </c>
      <c r="O96" s="225"/>
      <c r="P96" s="225"/>
      <c r="Q96" s="225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22" t="s">
        <v>138</v>
      </c>
      <c r="E97" s="223"/>
      <c r="F97" s="223"/>
      <c r="G97" s="223"/>
      <c r="H97" s="223"/>
      <c r="I97" s="39"/>
      <c r="J97" s="39"/>
      <c r="K97" s="39"/>
      <c r="L97" s="39"/>
      <c r="M97" s="39"/>
      <c r="N97" s="224">
        <f>ROUND(N88*T97,2)</f>
        <v>0</v>
      </c>
      <c r="O97" s="225"/>
      <c r="P97" s="225"/>
      <c r="Q97" s="225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22" t="s">
        <v>139</v>
      </c>
      <c r="E98" s="223"/>
      <c r="F98" s="223"/>
      <c r="G98" s="223"/>
      <c r="H98" s="223"/>
      <c r="I98" s="39"/>
      <c r="J98" s="39"/>
      <c r="K98" s="39"/>
      <c r="L98" s="39"/>
      <c r="M98" s="39"/>
      <c r="N98" s="224">
        <f>ROUND(N88*T98,2)</f>
        <v>0</v>
      </c>
      <c r="O98" s="225"/>
      <c r="P98" s="225"/>
      <c r="Q98" s="225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117" t="s">
        <v>140</v>
      </c>
      <c r="E99" s="39"/>
      <c r="F99" s="39"/>
      <c r="G99" s="39"/>
      <c r="H99" s="39"/>
      <c r="I99" s="39"/>
      <c r="J99" s="39"/>
      <c r="K99" s="39"/>
      <c r="L99" s="39"/>
      <c r="M99" s="39"/>
      <c r="N99" s="224">
        <f>ROUND(N88*T99,2)</f>
        <v>0</v>
      </c>
      <c r="O99" s="225"/>
      <c r="P99" s="225"/>
      <c r="Q99" s="225"/>
      <c r="R99" s="40"/>
      <c r="S99" s="152"/>
      <c r="T99" s="158"/>
      <c r="U99" s="159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141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  <c r="T100" s="139"/>
      <c r="U100" s="139"/>
    </row>
    <row r="101" spans="2:65" s="1" customFormat="1" ht="29.25" customHeight="1">
      <c r="B101" s="38"/>
      <c r="C101" s="127" t="s">
        <v>112</v>
      </c>
      <c r="D101" s="128"/>
      <c r="E101" s="128"/>
      <c r="F101" s="128"/>
      <c r="G101" s="128"/>
      <c r="H101" s="128"/>
      <c r="I101" s="128"/>
      <c r="J101" s="128"/>
      <c r="K101" s="128"/>
      <c r="L101" s="219">
        <f>ROUND(SUM(N88+N93),2)</f>
        <v>0</v>
      </c>
      <c r="M101" s="219"/>
      <c r="N101" s="219"/>
      <c r="O101" s="219"/>
      <c r="P101" s="219"/>
      <c r="Q101" s="219"/>
      <c r="R101" s="40"/>
      <c r="T101" s="139"/>
      <c r="U101" s="139"/>
    </row>
    <row r="102" spans="2:65" s="1" customFormat="1" ht="6.95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T102" s="139"/>
      <c r="U102" s="139"/>
    </row>
    <row r="106" spans="2:65" s="1" customFormat="1" ht="6.95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50000000000003" customHeight="1">
      <c r="B107" s="38"/>
      <c r="C107" s="237" t="s">
        <v>142</v>
      </c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40"/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19</v>
      </c>
      <c r="D109" s="39"/>
      <c r="E109" s="39"/>
      <c r="F109" s="294" t="str">
        <f>F6</f>
        <v>Technické zhodnocení chodníku na ul. K.H. Máchy v Šumperku</v>
      </c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39"/>
      <c r="R109" s="40"/>
    </row>
    <row r="110" spans="2:65" s="1" customFormat="1" ht="36.950000000000003" customHeight="1">
      <c r="B110" s="38"/>
      <c r="C110" s="72" t="s">
        <v>119</v>
      </c>
      <c r="D110" s="39"/>
      <c r="E110" s="39"/>
      <c r="F110" s="239" t="str">
        <f>F7</f>
        <v>1000 - Ostatní náklady</v>
      </c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39"/>
      <c r="R110" s="40"/>
    </row>
    <row r="111" spans="2:65" s="1" customFormat="1" ht="6.95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18" customHeight="1">
      <c r="B112" s="38"/>
      <c r="C112" s="33" t="s">
        <v>24</v>
      </c>
      <c r="D112" s="39"/>
      <c r="E112" s="39"/>
      <c r="F112" s="31" t="str">
        <f>F9</f>
        <v>Šumperk</v>
      </c>
      <c r="G112" s="39"/>
      <c r="H112" s="39"/>
      <c r="I112" s="39"/>
      <c r="J112" s="39"/>
      <c r="K112" s="33" t="s">
        <v>26</v>
      </c>
      <c r="L112" s="39"/>
      <c r="M112" s="296" t="str">
        <f>IF(O9="","",O9)</f>
        <v>18. 8. 2018</v>
      </c>
      <c r="N112" s="296"/>
      <c r="O112" s="296"/>
      <c r="P112" s="296"/>
      <c r="Q112" s="39"/>
      <c r="R112" s="40"/>
    </row>
    <row r="113" spans="2:65" s="1" customFormat="1" ht="6.95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5">
      <c r="B114" s="38"/>
      <c r="C114" s="33" t="s">
        <v>28</v>
      </c>
      <c r="D114" s="39"/>
      <c r="E114" s="39"/>
      <c r="F114" s="31" t="str">
        <f>E12</f>
        <v xml:space="preserve"> </v>
      </c>
      <c r="G114" s="39"/>
      <c r="H114" s="39"/>
      <c r="I114" s="39"/>
      <c r="J114" s="39"/>
      <c r="K114" s="33" t="s">
        <v>34</v>
      </c>
      <c r="L114" s="39"/>
      <c r="M114" s="259" t="str">
        <f>E18</f>
        <v xml:space="preserve"> </v>
      </c>
      <c r="N114" s="259"/>
      <c r="O114" s="259"/>
      <c r="P114" s="259"/>
      <c r="Q114" s="259"/>
      <c r="R114" s="40"/>
    </row>
    <row r="115" spans="2:65" s="1" customFormat="1" ht="14.45" customHeight="1">
      <c r="B115" s="38"/>
      <c r="C115" s="33" t="s">
        <v>32</v>
      </c>
      <c r="D115" s="39"/>
      <c r="E115" s="39"/>
      <c r="F115" s="31" t="str">
        <f>IF(E15="","",E15)</f>
        <v>Vyplň údaj</v>
      </c>
      <c r="G115" s="39"/>
      <c r="H115" s="39"/>
      <c r="I115" s="39"/>
      <c r="J115" s="39"/>
      <c r="K115" s="33" t="s">
        <v>36</v>
      </c>
      <c r="L115" s="39"/>
      <c r="M115" s="259" t="str">
        <f>E21</f>
        <v xml:space="preserve"> </v>
      </c>
      <c r="N115" s="259"/>
      <c r="O115" s="259"/>
      <c r="P115" s="259"/>
      <c r="Q115" s="259"/>
      <c r="R115" s="40"/>
    </row>
    <row r="116" spans="2:65" s="1" customFormat="1" ht="10.3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9" customFormat="1" ht="29.25" customHeight="1">
      <c r="B117" s="160"/>
      <c r="C117" s="161" t="s">
        <v>143</v>
      </c>
      <c r="D117" s="162" t="s">
        <v>144</v>
      </c>
      <c r="E117" s="162" t="s">
        <v>59</v>
      </c>
      <c r="F117" s="286" t="s">
        <v>145</v>
      </c>
      <c r="G117" s="286"/>
      <c r="H117" s="286"/>
      <c r="I117" s="286"/>
      <c r="J117" s="162" t="s">
        <v>146</v>
      </c>
      <c r="K117" s="162" t="s">
        <v>147</v>
      </c>
      <c r="L117" s="287" t="s">
        <v>148</v>
      </c>
      <c r="M117" s="287"/>
      <c r="N117" s="286" t="s">
        <v>126</v>
      </c>
      <c r="O117" s="286"/>
      <c r="P117" s="286"/>
      <c r="Q117" s="288"/>
      <c r="R117" s="163"/>
      <c r="T117" s="83" t="s">
        <v>149</v>
      </c>
      <c r="U117" s="84" t="s">
        <v>41</v>
      </c>
      <c r="V117" s="84" t="s">
        <v>150</v>
      </c>
      <c r="W117" s="84" t="s">
        <v>151</v>
      </c>
      <c r="X117" s="84" t="s">
        <v>152</v>
      </c>
      <c r="Y117" s="84" t="s">
        <v>153</v>
      </c>
      <c r="Z117" s="84" t="s">
        <v>154</v>
      </c>
      <c r="AA117" s="85" t="s">
        <v>155</v>
      </c>
    </row>
    <row r="118" spans="2:65" s="1" customFormat="1" ht="29.25" customHeight="1">
      <c r="B118" s="38"/>
      <c r="C118" s="87" t="s">
        <v>123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289">
        <f>BK118</f>
        <v>0</v>
      </c>
      <c r="O118" s="290"/>
      <c r="P118" s="290"/>
      <c r="Q118" s="290"/>
      <c r="R118" s="40"/>
      <c r="T118" s="86"/>
      <c r="U118" s="54"/>
      <c r="V118" s="54"/>
      <c r="W118" s="164">
        <f>W119+W128</f>
        <v>0</v>
      </c>
      <c r="X118" s="54"/>
      <c r="Y118" s="164">
        <f>Y119+Y128</f>
        <v>0</v>
      </c>
      <c r="Z118" s="54"/>
      <c r="AA118" s="165">
        <f>AA119+AA128</f>
        <v>0</v>
      </c>
      <c r="AT118" s="21" t="s">
        <v>76</v>
      </c>
      <c r="AU118" s="21" t="s">
        <v>128</v>
      </c>
      <c r="BK118" s="166">
        <f>BK119+BK128</f>
        <v>0</v>
      </c>
    </row>
    <row r="119" spans="2:65" s="10" customFormat="1" ht="37.35" customHeight="1">
      <c r="B119" s="167"/>
      <c r="C119" s="168"/>
      <c r="D119" s="169" t="s">
        <v>302</v>
      </c>
      <c r="E119" s="169"/>
      <c r="F119" s="169"/>
      <c r="G119" s="169"/>
      <c r="H119" s="169"/>
      <c r="I119" s="169"/>
      <c r="J119" s="169"/>
      <c r="K119" s="169"/>
      <c r="L119" s="169"/>
      <c r="M119" s="169"/>
      <c r="N119" s="291">
        <f>BK119</f>
        <v>0</v>
      </c>
      <c r="O119" s="292"/>
      <c r="P119" s="292"/>
      <c r="Q119" s="292"/>
      <c r="R119" s="170"/>
      <c r="T119" s="171"/>
      <c r="U119" s="168"/>
      <c r="V119" s="168"/>
      <c r="W119" s="172">
        <f>W120</f>
        <v>0</v>
      </c>
      <c r="X119" s="168"/>
      <c r="Y119" s="172">
        <f>Y120</f>
        <v>0</v>
      </c>
      <c r="Z119" s="168"/>
      <c r="AA119" s="173">
        <f>AA120</f>
        <v>0</v>
      </c>
      <c r="AR119" s="174" t="s">
        <v>161</v>
      </c>
      <c r="AT119" s="175" t="s">
        <v>76</v>
      </c>
      <c r="AU119" s="175" t="s">
        <v>77</v>
      </c>
      <c r="AY119" s="174" t="s">
        <v>156</v>
      </c>
      <c r="BK119" s="176">
        <f>BK120</f>
        <v>0</v>
      </c>
    </row>
    <row r="120" spans="2:65" s="10" customFormat="1" ht="19.899999999999999" customHeight="1">
      <c r="B120" s="167"/>
      <c r="C120" s="168"/>
      <c r="D120" s="177" t="s">
        <v>303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268">
        <f>BK120</f>
        <v>0</v>
      </c>
      <c r="O120" s="269"/>
      <c r="P120" s="269"/>
      <c r="Q120" s="269"/>
      <c r="R120" s="170"/>
      <c r="T120" s="171"/>
      <c r="U120" s="168"/>
      <c r="V120" s="168"/>
      <c r="W120" s="172">
        <f>SUM(W121:W127)</f>
        <v>0</v>
      </c>
      <c r="X120" s="168"/>
      <c r="Y120" s="172">
        <f>SUM(Y121:Y127)</f>
        <v>0</v>
      </c>
      <c r="Z120" s="168"/>
      <c r="AA120" s="173">
        <f>SUM(AA121:AA127)</f>
        <v>0</v>
      </c>
      <c r="AR120" s="174" t="s">
        <v>161</v>
      </c>
      <c r="AT120" s="175" t="s">
        <v>76</v>
      </c>
      <c r="AU120" s="175" t="s">
        <v>84</v>
      </c>
      <c r="AY120" s="174" t="s">
        <v>156</v>
      </c>
      <c r="BK120" s="176">
        <f>SUM(BK121:BK127)</f>
        <v>0</v>
      </c>
    </row>
    <row r="121" spans="2:65" s="1" customFormat="1" ht="22.5" customHeight="1">
      <c r="B121" s="38"/>
      <c r="C121" s="178" t="s">
        <v>84</v>
      </c>
      <c r="D121" s="178" t="s">
        <v>157</v>
      </c>
      <c r="E121" s="179" t="s">
        <v>304</v>
      </c>
      <c r="F121" s="282" t="s">
        <v>305</v>
      </c>
      <c r="G121" s="282"/>
      <c r="H121" s="282"/>
      <c r="I121" s="282"/>
      <c r="J121" s="180" t="s">
        <v>306</v>
      </c>
      <c r="K121" s="181">
        <v>1</v>
      </c>
      <c r="L121" s="274">
        <v>0</v>
      </c>
      <c r="M121" s="283"/>
      <c r="N121" s="275">
        <f>ROUND(L121*K121,2)</f>
        <v>0</v>
      </c>
      <c r="O121" s="275"/>
      <c r="P121" s="275"/>
      <c r="Q121" s="275"/>
      <c r="R121" s="40"/>
      <c r="T121" s="182" t="s">
        <v>22</v>
      </c>
      <c r="U121" s="47" t="s">
        <v>42</v>
      </c>
      <c r="V121" s="39"/>
      <c r="W121" s="183">
        <f>V121*K121</f>
        <v>0</v>
      </c>
      <c r="X121" s="183">
        <v>0</v>
      </c>
      <c r="Y121" s="183">
        <f>X121*K121</f>
        <v>0</v>
      </c>
      <c r="Z121" s="183">
        <v>0</v>
      </c>
      <c r="AA121" s="184">
        <f>Z121*K121</f>
        <v>0</v>
      </c>
      <c r="AR121" s="21" t="s">
        <v>307</v>
      </c>
      <c r="AT121" s="21" t="s">
        <v>157</v>
      </c>
      <c r="AU121" s="21" t="s">
        <v>89</v>
      </c>
      <c r="AY121" s="21" t="s">
        <v>156</v>
      </c>
      <c r="BE121" s="121">
        <f>IF(U121="základní",N121,0)</f>
        <v>0</v>
      </c>
      <c r="BF121" s="121">
        <f>IF(U121="snížená",N121,0)</f>
        <v>0</v>
      </c>
      <c r="BG121" s="121">
        <f>IF(U121="zákl. přenesená",N121,0)</f>
        <v>0</v>
      </c>
      <c r="BH121" s="121">
        <f>IF(U121="sníž. přenesená",N121,0)</f>
        <v>0</v>
      </c>
      <c r="BI121" s="121">
        <f>IF(U121="nulová",N121,0)</f>
        <v>0</v>
      </c>
      <c r="BJ121" s="21" t="s">
        <v>84</v>
      </c>
      <c r="BK121" s="121">
        <f>ROUND(L121*K121,2)</f>
        <v>0</v>
      </c>
      <c r="BL121" s="21" t="s">
        <v>307</v>
      </c>
      <c r="BM121" s="21" t="s">
        <v>308</v>
      </c>
    </row>
    <row r="122" spans="2:65" s="11" customFormat="1" ht="44.25" customHeight="1">
      <c r="B122" s="185"/>
      <c r="C122" s="186"/>
      <c r="D122" s="186"/>
      <c r="E122" s="187" t="s">
        <v>22</v>
      </c>
      <c r="F122" s="276" t="s">
        <v>309</v>
      </c>
      <c r="G122" s="277"/>
      <c r="H122" s="277"/>
      <c r="I122" s="277"/>
      <c r="J122" s="186"/>
      <c r="K122" s="188" t="s">
        <v>22</v>
      </c>
      <c r="L122" s="186"/>
      <c r="M122" s="186"/>
      <c r="N122" s="186"/>
      <c r="O122" s="186"/>
      <c r="P122" s="186"/>
      <c r="Q122" s="186"/>
      <c r="R122" s="189"/>
      <c r="T122" s="190"/>
      <c r="U122" s="186"/>
      <c r="V122" s="186"/>
      <c r="W122" s="186"/>
      <c r="X122" s="186"/>
      <c r="Y122" s="186"/>
      <c r="Z122" s="186"/>
      <c r="AA122" s="191"/>
      <c r="AT122" s="192" t="s">
        <v>164</v>
      </c>
      <c r="AU122" s="192" t="s">
        <v>89</v>
      </c>
      <c r="AV122" s="11" t="s">
        <v>84</v>
      </c>
      <c r="AW122" s="11" t="s">
        <v>35</v>
      </c>
      <c r="AX122" s="11" t="s">
        <v>77</v>
      </c>
      <c r="AY122" s="192" t="s">
        <v>156</v>
      </c>
    </row>
    <row r="123" spans="2:65" s="12" customFormat="1" ht="22.5" customHeight="1">
      <c r="B123" s="193"/>
      <c r="C123" s="194"/>
      <c r="D123" s="194"/>
      <c r="E123" s="195" t="s">
        <v>22</v>
      </c>
      <c r="F123" s="278" t="s">
        <v>84</v>
      </c>
      <c r="G123" s="279"/>
      <c r="H123" s="279"/>
      <c r="I123" s="279"/>
      <c r="J123" s="194"/>
      <c r="K123" s="196">
        <v>1</v>
      </c>
      <c r="L123" s="194"/>
      <c r="M123" s="194"/>
      <c r="N123" s="194"/>
      <c r="O123" s="194"/>
      <c r="P123" s="194"/>
      <c r="Q123" s="194"/>
      <c r="R123" s="197"/>
      <c r="T123" s="198"/>
      <c r="U123" s="194"/>
      <c r="V123" s="194"/>
      <c r="W123" s="194"/>
      <c r="X123" s="194"/>
      <c r="Y123" s="194"/>
      <c r="Z123" s="194"/>
      <c r="AA123" s="199"/>
      <c r="AT123" s="200" t="s">
        <v>164</v>
      </c>
      <c r="AU123" s="200" t="s">
        <v>89</v>
      </c>
      <c r="AV123" s="12" t="s">
        <v>89</v>
      </c>
      <c r="AW123" s="12" t="s">
        <v>35</v>
      </c>
      <c r="AX123" s="12" t="s">
        <v>84</v>
      </c>
      <c r="AY123" s="200" t="s">
        <v>156</v>
      </c>
    </row>
    <row r="124" spans="2:65" s="1" customFormat="1" ht="31.5" customHeight="1">
      <c r="B124" s="38"/>
      <c r="C124" s="178" t="s">
        <v>89</v>
      </c>
      <c r="D124" s="178" t="s">
        <v>157</v>
      </c>
      <c r="E124" s="179" t="s">
        <v>310</v>
      </c>
      <c r="F124" s="282" t="s">
        <v>311</v>
      </c>
      <c r="G124" s="282"/>
      <c r="H124" s="282"/>
      <c r="I124" s="282"/>
      <c r="J124" s="180" t="s">
        <v>306</v>
      </c>
      <c r="K124" s="181">
        <v>1</v>
      </c>
      <c r="L124" s="274">
        <v>0</v>
      </c>
      <c r="M124" s="283"/>
      <c r="N124" s="275">
        <f>ROUND(L124*K124,2)</f>
        <v>0</v>
      </c>
      <c r="O124" s="275"/>
      <c r="P124" s="275"/>
      <c r="Q124" s="275"/>
      <c r="R124" s="40"/>
      <c r="T124" s="182" t="s">
        <v>22</v>
      </c>
      <c r="U124" s="47" t="s">
        <v>42</v>
      </c>
      <c r="V124" s="39"/>
      <c r="W124" s="183">
        <f>V124*K124</f>
        <v>0</v>
      </c>
      <c r="X124" s="183">
        <v>0</v>
      </c>
      <c r="Y124" s="183">
        <f>X124*K124</f>
        <v>0</v>
      </c>
      <c r="Z124" s="183">
        <v>0</v>
      </c>
      <c r="AA124" s="184">
        <f>Z124*K124</f>
        <v>0</v>
      </c>
      <c r="AR124" s="21" t="s">
        <v>307</v>
      </c>
      <c r="AT124" s="21" t="s">
        <v>157</v>
      </c>
      <c r="AU124" s="21" t="s">
        <v>89</v>
      </c>
      <c r="AY124" s="21" t="s">
        <v>156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84</v>
      </c>
      <c r="BK124" s="121">
        <f>ROUND(L124*K124,2)</f>
        <v>0</v>
      </c>
      <c r="BL124" s="21" t="s">
        <v>307</v>
      </c>
      <c r="BM124" s="21" t="s">
        <v>312</v>
      </c>
    </row>
    <row r="125" spans="2:65" s="11" customFormat="1" ht="44.25" customHeight="1">
      <c r="B125" s="185"/>
      <c r="C125" s="186"/>
      <c r="D125" s="186"/>
      <c r="E125" s="187" t="s">
        <v>22</v>
      </c>
      <c r="F125" s="276" t="s">
        <v>313</v>
      </c>
      <c r="G125" s="277"/>
      <c r="H125" s="277"/>
      <c r="I125" s="277"/>
      <c r="J125" s="186"/>
      <c r="K125" s="188" t="s">
        <v>22</v>
      </c>
      <c r="L125" s="186"/>
      <c r="M125" s="186"/>
      <c r="N125" s="186"/>
      <c r="O125" s="186"/>
      <c r="P125" s="186"/>
      <c r="Q125" s="186"/>
      <c r="R125" s="189"/>
      <c r="T125" s="190"/>
      <c r="U125" s="186"/>
      <c r="V125" s="186"/>
      <c r="W125" s="186"/>
      <c r="X125" s="186"/>
      <c r="Y125" s="186"/>
      <c r="Z125" s="186"/>
      <c r="AA125" s="191"/>
      <c r="AT125" s="192" t="s">
        <v>164</v>
      </c>
      <c r="AU125" s="192" t="s">
        <v>89</v>
      </c>
      <c r="AV125" s="11" t="s">
        <v>84</v>
      </c>
      <c r="AW125" s="11" t="s">
        <v>35</v>
      </c>
      <c r="AX125" s="11" t="s">
        <v>77</v>
      </c>
      <c r="AY125" s="192" t="s">
        <v>156</v>
      </c>
    </row>
    <row r="126" spans="2:65" s="11" customFormat="1" ht="31.5" customHeight="1">
      <c r="B126" s="185"/>
      <c r="C126" s="186"/>
      <c r="D126" s="186"/>
      <c r="E126" s="187" t="s">
        <v>22</v>
      </c>
      <c r="F126" s="284" t="s">
        <v>314</v>
      </c>
      <c r="G126" s="285"/>
      <c r="H126" s="285"/>
      <c r="I126" s="285"/>
      <c r="J126" s="186"/>
      <c r="K126" s="188" t="s">
        <v>22</v>
      </c>
      <c r="L126" s="186"/>
      <c r="M126" s="186"/>
      <c r="N126" s="186"/>
      <c r="O126" s="186"/>
      <c r="P126" s="186"/>
      <c r="Q126" s="186"/>
      <c r="R126" s="189"/>
      <c r="T126" s="190"/>
      <c r="U126" s="186"/>
      <c r="V126" s="186"/>
      <c r="W126" s="186"/>
      <c r="X126" s="186"/>
      <c r="Y126" s="186"/>
      <c r="Z126" s="186"/>
      <c r="AA126" s="191"/>
      <c r="AT126" s="192" t="s">
        <v>164</v>
      </c>
      <c r="AU126" s="192" t="s">
        <v>89</v>
      </c>
      <c r="AV126" s="11" t="s">
        <v>84</v>
      </c>
      <c r="AW126" s="11" t="s">
        <v>35</v>
      </c>
      <c r="AX126" s="11" t="s">
        <v>77</v>
      </c>
      <c r="AY126" s="192" t="s">
        <v>156</v>
      </c>
    </row>
    <row r="127" spans="2:65" s="12" customFormat="1" ht="22.5" customHeight="1">
      <c r="B127" s="193"/>
      <c r="C127" s="194"/>
      <c r="D127" s="194"/>
      <c r="E127" s="195" t="s">
        <v>22</v>
      </c>
      <c r="F127" s="278" t="s">
        <v>84</v>
      </c>
      <c r="G127" s="279"/>
      <c r="H127" s="279"/>
      <c r="I127" s="279"/>
      <c r="J127" s="194"/>
      <c r="K127" s="196">
        <v>1</v>
      </c>
      <c r="L127" s="194"/>
      <c r="M127" s="194"/>
      <c r="N127" s="194"/>
      <c r="O127" s="194"/>
      <c r="P127" s="194"/>
      <c r="Q127" s="194"/>
      <c r="R127" s="197"/>
      <c r="T127" s="198"/>
      <c r="U127" s="194"/>
      <c r="V127" s="194"/>
      <c r="W127" s="194"/>
      <c r="X127" s="194"/>
      <c r="Y127" s="194"/>
      <c r="Z127" s="194"/>
      <c r="AA127" s="199"/>
      <c r="AT127" s="200" t="s">
        <v>164</v>
      </c>
      <c r="AU127" s="200" t="s">
        <v>89</v>
      </c>
      <c r="AV127" s="12" t="s">
        <v>89</v>
      </c>
      <c r="AW127" s="12" t="s">
        <v>35</v>
      </c>
      <c r="AX127" s="12" t="s">
        <v>84</v>
      </c>
      <c r="AY127" s="200" t="s">
        <v>156</v>
      </c>
    </row>
    <row r="128" spans="2:65" s="1" customFormat="1" ht="49.9" customHeight="1">
      <c r="B128" s="38"/>
      <c r="C128" s="39"/>
      <c r="D128" s="169" t="s">
        <v>219</v>
      </c>
      <c r="E128" s="39"/>
      <c r="F128" s="39"/>
      <c r="G128" s="39"/>
      <c r="H128" s="39"/>
      <c r="I128" s="39"/>
      <c r="J128" s="39"/>
      <c r="K128" s="39"/>
      <c r="L128" s="39"/>
      <c r="M128" s="39"/>
      <c r="N128" s="270">
        <f t="shared" ref="N128:N133" si="5">BK128</f>
        <v>0</v>
      </c>
      <c r="O128" s="271"/>
      <c r="P128" s="271"/>
      <c r="Q128" s="271"/>
      <c r="R128" s="40"/>
      <c r="T128" s="153"/>
      <c r="U128" s="39"/>
      <c r="V128" s="39"/>
      <c r="W128" s="39"/>
      <c r="X128" s="39"/>
      <c r="Y128" s="39"/>
      <c r="Z128" s="39"/>
      <c r="AA128" s="81"/>
      <c r="AT128" s="21" t="s">
        <v>76</v>
      </c>
      <c r="AU128" s="21" t="s">
        <v>77</v>
      </c>
      <c r="AY128" s="21" t="s">
        <v>220</v>
      </c>
      <c r="BK128" s="121">
        <f>SUM(BK129:BK133)</f>
        <v>0</v>
      </c>
    </row>
    <row r="129" spans="2:63" s="1" customFormat="1" ht="22.35" customHeight="1">
      <c r="B129" s="38"/>
      <c r="C129" s="209" t="s">
        <v>22</v>
      </c>
      <c r="D129" s="209" t="s">
        <v>157</v>
      </c>
      <c r="E129" s="210" t="s">
        <v>22</v>
      </c>
      <c r="F129" s="273" t="s">
        <v>22</v>
      </c>
      <c r="G129" s="273"/>
      <c r="H129" s="273"/>
      <c r="I129" s="273"/>
      <c r="J129" s="211" t="s">
        <v>22</v>
      </c>
      <c r="K129" s="212"/>
      <c r="L129" s="274"/>
      <c r="M129" s="275"/>
      <c r="N129" s="275">
        <f t="shared" si="5"/>
        <v>0</v>
      </c>
      <c r="O129" s="275"/>
      <c r="P129" s="275"/>
      <c r="Q129" s="275"/>
      <c r="R129" s="40"/>
      <c r="T129" s="182" t="s">
        <v>22</v>
      </c>
      <c r="U129" s="213" t="s">
        <v>42</v>
      </c>
      <c r="V129" s="39"/>
      <c r="W129" s="39"/>
      <c r="X129" s="39"/>
      <c r="Y129" s="39"/>
      <c r="Z129" s="39"/>
      <c r="AA129" s="81"/>
      <c r="AT129" s="21" t="s">
        <v>220</v>
      </c>
      <c r="AU129" s="21" t="s">
        <v>84</v>
      </c>
      <c r="AY129" s="21" t="s">
        <v>220</v>
      </c>
      <c r="BE129" s="121">
        <f>IF(U129="základní",N129,0)</f>
        <v>0</v>
      </c>
      <c r="BF129" s="121">
        <f>IF(U129="snížená",N129,0)</f>
        <v>0</v>
      </c>
      <c r="BG129" s="121">
        <f>IF(U129="zákl. přenesená",N129,0)</f>
        <v>0</v>
      </c>
      <c r="BH129" s="121">
        <f>IF(U129="sníž. přenesená",N129,0)</f>
        <v>0</v>
      </c>
      <c r="BI129" s="121">
        <f>IF(U129="nulová",N129,0)</f>
        <v>0</v>
      </c>
      <c r="BJ129" s="21" t="s">
        <v>84</v>
      </c>
      <c r="BK129" s="121">
        <f>L129*K129</f>
        <v>0</v>
      </c>
    </row>
    <row r="130" spans="2:63" s="1" customFormat="1" ht="22.35" customHeight="1">
      <c r="B130" s="38"/>
      <c r="C130" s="209" t="s">
        <v>22</v>
      </c>
      <c r="D130" s="209" t="s">
        <v>157</v>
      </c>
      <c r="E130" s="210" t="s">
        <v>22</v>
      </c>
      <c r="F130" s="273" t="s">
        <v>22</v>
      </c>
      <c r="G130" s="273"/>
      <c r="H130" s="273"/>
      <c r="I130" s="273"/>
      <c r="J130" s="211" t="s">
        <v>22</v>
      </c>
      <c r="K130" s="212"/>
      <c r="L130" s="274"/>
      <c r="M130" s="275"/>
      <c r="N130" s="275">
        <f t="shared" si="5"/>
        <v>0</v>
      </c>
      <c r="O130" s="275"/>
      <c r="P130" s="275"/>
      <c r="Q130" s="275"/>
      <c r="R130" s="40"/>
      <c r="T130" s="182" t="s">
        <v>22</v>
      </c>
      <c r="U130" s="213" t="s">
        <v>42</v>
      </c>
      <c r="V130" s="39"/>
      <c r="W130" s="39"/>
      <c r="X130" s="39"/>
      <c r="Y130" s="39"/>
      <c r="Z130" s="39"/>
      <c r="AA130" s="81"/>
      <c r="AT130" s="21" t="s">
        <v>220</v>
      </c>
      <c r="AU130" s="21" t="s">
        <v>84</v>
      </c>
      <c r="AY130" s="21" t="s">
        <v>220</v>
      </c>
      <c r="BE130" s="121">
        <f>IF(U130="základní",N130,0)</f>
        <v>0</v>
      </c>
      <c r="BF130" s="121">
        <f>IF(U130="snížená",N130,0)</f>
        <v>0</v>
      </c>
      <c r="BG130" s="121">
        <f>IF(U130="zákl. přenesená",N130,0)</f>
        <v>0</v>
      </c>
      <c r="BH130" s="121">
        <f>IF(U130="sníž. přenesená",N130,0)</f>
        <v>0</v>
      </c>
      <c r="BI130" s="121">
        <f>IF(U130="nulová",N130,0)</f>
        <v>0</v>
      </c>
      <c r="BJ130" s="21" t="s">
        <v>84</v>
      </c>
      <c r="BK130" s="121">
        <f>L130*K130</f>
        <v>0</v>
      </c>
    </row>
    <row r="131" spans="2:63" s="1" customFormat="1" ht="22.35" customHeight="1">
      <c r="B131" s="38"/>
      <c r="C131" s="209" t="s">
        <v>22</v>
      </c>
      <c r="D131" s="209" t="s">
        <v>157</v>
      </c>
      <c r="E131" s="210" t="s">
        <v>22</v>
      </c>
      <c r="F131" s="273" t="s">
        <v>22</v>
      </c>
      <c r="G131" s="273"/>
      <c r="H131" s="273"/>
      <c r="I131" s="273"/>
      <c r="J131" s="211" t="s">
        <v>22</v>
      </c>
      <c r="K131" s="212"/>
      <c r="L131" s="274"/>
      <c r="M131" s="275"/>
      <c r="N131" s="275">
        <f t="shared" si="5"/>
        <v>0</v>
      </c>
      <c r="O131" s="275"/>
      <c r="P131" s="275"/>
      <c r="Q131" s="275"/>
      <c r="R131" s="40"/>
      <c r="T131" s="182" t="s">
        <v>22</v>
      </c>
      <c r="U131" s="213" t="s">
        <v>42</v>
      </c>
      <c r="V131" s="39"/>
      <c r="W131" s="39"/>
      <c r="X131" s="39"/>
      <c r="Y131" s="39"/>
      <c r="Z131" s="39"/>
      <c r="AA131" s="81"/>
      <c r="AT131" s="21" t="s">
        <v>220</v>
      </c>
      <c r="AU131" s="21" t="s">
        <v>84</v>
      </c>
      <c r="AY131" s="21" t="s">
        <v>220</v>
      </c>
      <c r="BE131" s="121">
        <f>IF(U131="základní",N131,0)</f>
        <v>0</v>
      </c>
      <c r="BF131" s="121">
        <f>IF(U131="snížená",N131,0)</f>
        <v>0</v>
      </c>
      <c r="BG131" s="121">
        <f>IF(U131="zákl. přenesená",N131,0)</f>
        <v>0</v>
      </c>
      <c r="BH131" s="121">
        <f>IF(U131="sníž. přenesená",N131,0)</f>
        <v>0</v>
      </c>
      <c r="BI131" s="121">
        <f>IF(U131="nulová",N131,0)</f>
        <v>0</v>
      </c>
      <c r="BJ131" s="21" t="s">
        <v>84</v>
      </c>
      <c r="BK131" s="121">
        <f>L131*K131</f>
        <v>0</v>
      </c>
    </row>
    <row r="132" spans="2:63" s="1" customFormat="1" ht="22.35" customHeight="1">
      <c r="B132" s="38"/>
      <c r="C132" s="209" t="s">
        <v>22</v>
      </c>
      <c r="D132" s="209" t="s">
        <v>157</v>
      </c>
      <c r="E132" s="210" t="s">
        <v>22</v>
      </c>
      <c r="F132" s="273" t="s">
        <v>22</v>
      </c>
      <c r="G132" s="273"/>
      <c r="H132" s="273"/>
      <c r="I132" s="273"/>
      <c r="J132" s="211" t="s">
        <v>22</v>
      </c>
      <c r="K132" s="212"/>
      <c r="L132" s="274"/>
      <c r="M132" s="275"/>
      <c r="N132" s="275">
        <f t="shared" si="5"/>
        <v>0</v>
      </c>
      <c r="O132" s="275"/>
      <c r="P132" s="275"/>
      <c r="Q132" s="275"/>
      <c r="R132" s="40"/>
      <c r="T132" s="182" t="s">
        <v>22</v>
      </c>
      <c r="U132" s="213" t="s">
        <v>42</v>
      </c>
      <c r="V132" s="39"/>
      <c r="W132" s="39"/>
      <c r="X132" s="39"/>
      <c r="Y132" s="39"/>
      <c r="Z132" s="39"/>
      <c r="AA132" s="81"/>
      <c r="AT132" s="21" t="s">
        <v>220</v>
      </c>
      <c r="AU132" s="21" t="s">
        <v>84</v>
      </c>
      <c r="AY132" s="21" t="s">
        <v>220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84</v>
      </c>
      <c r="BK132" s="121">
        <f>L132*K132</f>
        <v>0</v>
      </c>
    </row>
    <row r="133" spans="2:63" s="1" customFormat="1" ht="22.35" customHeight="1">
      <c r="B133" s="38"/>
      <c r="C133" s="209" t="s">
        <v>22</v>
      </c>
      <c r="D133" s="209" t="s">
        <v>157</v>
      </c>
      <c r="E133" s="210" t="s">
        <v>22</v>
      </c>
      <c r="F133" s="273" t="s">
        <v>22</v>
      </c>
      <c r="G133" s="273"/>
      <c r="H133" s="273"/>
      <c r="I133" s="273"/>
      <c r="J133" s="211" t="s">
        <v>22</v>
      </c>
      <c r="K133" s="212"/>
      <c r="L133" s="274"/>
      <c r="M133" s="275"/>
      <c r="N133" s="275">
        <f t="shared" si="5"/>
        <v>0</v>
      </c>
      <c r="O133" s="275"/>
      <c r="P133" s="275"/>
      <c r="Q133" s="275"/>
      <c r="R133" s="40"/>
      <c r="T133" s="182" t="s">
        <v>22</v>
      </c>
      <c r="U133" s="213" t="s">
        <v>42</v>
      </c>
      <c r="V133" s="59"/>
      <c r="W133" s="59"/>
      <c r="X133" s="59"/>
      <c r="Y133" s="59"/>
      <c r="Z133" s="59"/>
      <c r="AA133" s="61"/>
      <c r="AT133" s="21" t="s">
        <v>220</v>
      </c>
      <c r="AU133" s="21" t="s">
        <v>84</v>
      </c>
      <c r="AY133" s="21" t="s">
        <v>220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L133*K133</f>
        <v>0</v>
      </c>
    </row>
    <row r="134" spans="2:63" s="1" customFormat="1" ht="6.95" customHeight="1"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4"/>
    </row>
  </sheetData>
  <sheetProtection algorithmName="SHA-512" hashValue="duSPU/dBL4J4fDtBHTLYF01Hgvm7dqd8wZ1inu1oRjD25AaBb91zG0Mq3GpzvQDObZKlwIGrrVngqWKcAFg0WQ==" saltValue="SYB6HX6oFgV5Qz/TZAP7pw==" spinCount="100000" sheet="1" objects="1" scenarios="1" formatCells="0" formatColumns="0" formatRows="0" sort="0" autoFilter="0"/>
  <mergeCells count="9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F122:I122"/>
    <mergeCell ref="F123:I123"/>
    <mergeCell ref="F124:I124"/>
    <mergeCell ref="L124:M124"/>
    <mergeCell ref="N124:Q124"/>
    <mergeCell ref="F125:I125"/>
    <mergeCell ref="F126:I126"/>
    <mergeCell ref="F129:I129"/>
    <mergeCell ref="L129:M129"/>
    <mergeCell ref="N129:Q129"/>
    <mergeCell ref="F130:I130"/>
    <mergeCell ref="L130:M130"/>
    <mergeCell ref="N130:Q130"/>
    <mergeCell ref="H1:K1"/>
    <mergeCell ref="S2:AC2"/>
    <mergeCell ref="F133:I133"/>
    <mergeCell ref="L133:M133"/>
    <mergeCell ref="N133:Q133"/>
    <mergeCell ref="N118:Q118"/>
    <mergeCell ref="N119:Q119"/>
    <mergeCell ref="N120:Q120"/>
    <mergeCell ref="N128:Q128"/>
    <mergeCell ref="F131:I131"/>
    <mergeCell ref="L131:M131"/>
    <mergeCell ref="N131:Q131"/>
    <mergeCell ref="F132:I132"/>
    <mergeCell ref="L132:M132"/>
    <mergeCell ref="N132:Q132"/>
    <mergeCell ref="F127:I127"/>
  </mergeCells>
  <dataValidations count="2">
    <dataValidation type="list" allowBlank="1" showInputMessage="1" showErrorMessage="1" error="Povoleny jsou hodnoty K, M." sqref="D129:D134" xr:uid="{00000000-0002-0000-0400-000000000000}">
      <formula1>"K, M"</formula1>
    </dataValidation>
    <dataValidation type="list" allowBlank="1" showInputMessage="1" showErrorMessage="1" error="Povoleny jsou hodnoty základní, snížená, zákl. přenesená, sníž. přenesená, nulová." sqref="U129:U134" xr:uid="{00000000-0002-0000-04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17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2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272" t="s">
        <v>114</v>
      </c>
      <c r="I1" s="272"/>
      <c r="J1" s="272"/>
      <c r="K1" s="272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5" t="s">
        <v>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S2" s="220" t="s">
        <v>8</v>
      </c>
      <c r="T2" s="221"/>
      <c r="U2" s="221"/>
      <c r="V2" s="221"/>
      <c r="W2" s="221"/>
      <c r="X2" s="221"/>
      <c r="Y2" s="221"/>
      <c r="Z2" s="221"/>
      <c r="AA2" s="221"/>
      <c r="AB2" s="221"/>
      <c r="AC2" s="221"/>
      <c r="AT2" s="21" t="s">
        <v>104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50000000000003" customHeight="1">
      <c r="B4" s="25"/>
      <c r="C4" s="237" t="s">
        <v>118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94" t="str">
        <f>'Rekapitulace stavby'!K6</f>
        <v>Technické zhodnocení chodníku na ul. K.H. Máchy v Šumperku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"/>
      <c r="R6" s="26"/>
    </row>
    <row r="7" spans="1:66" s="1" customFormat="1" ht="32.85" customHeight="1">
      <c r="B7" s="38"/>
      <c r="C7" s="39"/>
      <c r="D7" s="32" t="s">
        <v>119</v>
      </c>
      <c r="E7" s="39"/>
      <c r="F7" s="261" t="s">
        <v>315</v>
      </c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39"/>
      <c r="R7" s="40"/>
    </row>
    <row r="8" spans="1:66" s="1" customFormat="1" ht="14.45" customHeight="1">
      <c r="B8" s="38"/>
      <c r="C8" s="39"/>
      <c r="D8" s="33" t="s">
        <v>21</v>
      </c>
      <c r="E8" s="39"/>
      <c r="F8" s="31" t="s">
        <v>22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22</v>
      </c>
      <c r="P8" s="39"/>
      <c r="Q8" s="39"/>
      <c r="R8" s="40"/>
    </row>
    <row r="9" spans="1:66" s="1" customFormat="1" ht="14.45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308" t="str">
        <f>'Rekapitulace stavby'!AN8</f>
        <v>18. 8. 2018</v>
      </c>
      <c r="P9" s="296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59" t="str">
        <f>IF('Rekapitulace stavby'!AN10="","",'Rekapitulace stavby'!AN10)</f>
        <v/>
      </c>
      <c r="P11" s="259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59" t="str">
        <f>IF('Rekapitulace stavby'!AN11="","",'Rekapitulace stavby'!AN11)</f>
        <v/>
      </c>
      <c r="P12" s="259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306" t="str">
        <f>IF('Rekapitulace stavby'!AN13="","",'Rekapitulace stavby'!AN13)</f>
        <v>Vyplň údaj</v>
      </c>
      <c r="P14" s="259"/>
      <c r="Q14" s="39"/>
      <c r="R14" s="40"/>
    </row>
    <row r="15" spans="1:66" s="1" customFormat="1" ht="18" customHeight="1">
      <c r="B15" s="38"/>
      <c r="C15" s="39"/>
      <c r="D15" s="39"/>
      <c r="E15" s="306" t="str">
        <f>IF('Rekapitulace stavby'!E14="","",'Rekapitulace stavby'!E14)</f>
        <v>Vyplň údaj</v>
      </c>
      <c r="F15" s="307"/>
      <c r="G15" s="307"/>
      <c r="H15" s="307"/>
      <c r="I15" s="307"/>
      <c r="J15" s="307"/>
      <c r="K15" s="307"/>
      <c r="L15" s="307"/>
      <c r="M15" s="33" t="s">
        <v>31</v>
      </c>
      <c r="N15" s="39"/>
      <c r="O15" s="306" t="str">
        <f>IF('Rekapitulace stavby'!AN14="","",'Rekapitulace stavby'!AN14)</f>
        <v>Vyplň údaj</v>
      </c>
      <c r="P15" s="259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59" t="str">
        <f>IF('Rekapitulace stavby'!AN16="","",'Rekapitulace stavby'!AN16)</f>
        <v/>
      </c>
      <c r="P17" s="259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 xml:space="preserve"> 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59" t="str">
        <f>IF('Rekapitulace stavby'!AN17="","",'Rekapitulace stavby'!AN17)</f>
        <v/>
      </c>
      <c r="P18" s="259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36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59" t="str">
        <f>IF('Rekapitulace stavby'!AN19="","",'Rekapitulace stavby'!AN19)</f>
        <v/>
      </c>
      <c r="P20" s="259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59" t="str">
        <f>IF('Rekapitulace stavby'!AN20="","",'Rekapitulace stavby'!AN20)</f>
        <v/>
      </c>
      <c r="P21" s="259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64" t="s">
        <v>22</v>
      </c>
      <c r="F24" s="264"/>
      <c r="G24" s="264"/>
      <c r="H24" s="264"/>
      <c r="I24" s="264"/>
      <c r="J24" s="264"/>
      <c r="K24" s="264"/>
      <c r="L24" s="264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30" t="s">
        <v>123</v>
      </c>
      <c r="E27" s="39"/>
      <c r="F27" s="39"/>
      <c r="G27" s="39"/>
      <c r="H27" s="39"/>
      <c r="I27" s="39"/>
      <c r="J27" s="39"/>
      <c r="K27" s="39"/>
      <c r="L27" s="39"/>
      <c r="M27" s="265">
        <f>N88</f>
        <v>0</v>
      </c>
      <c r="N27" s="265"/>
      <c r="O27" s="265"/>
      <c r="P27" s="265"/>
      <c r="Q27" s="39"/>
      <c r="R27" s="40"/>
    </row>
    <row r="28" spans="2:18" s="1" customFormat="1" ht="14.45" customHeight="1">
      <c r="B28" s="38"/>
      <c r="C28" s="39"/>
      <c r="D28" s="37" t="s">
        <v>100</v>
      </c>
      <c r="E28" s="39"/>
      <c r="F28" s="39"/>
      <c r="G28" s="39"/>
      <c r="H28" s="39"/>
      <c r="I28" s="39"/>
      <c r="J28" s="39"/>
      <c r="K28" s="39"/>
      <c r="L28" s="39"/>
      <c r="M28" s="265">
        <f>N93</f>
        <v>0</v>
      </c>
      <c r="N28" s="265"/>
      <c r="O28" s="265"/>
      <c r="P28" s="265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31" t="s">
        <v>40</v>
      </c>
      <c r="E30" s="39"/>
      <c r="F30" s="39"/>
      <c r="G30" s="39"/>
      <c r="H30" s="39"/>
      <c r="I30" s="39"/>
      <c r="J30" s="39"/>
      <c r="K30" s="39"/>
      <c r="L30" s="39"/>
      <c r="M30" s="305">
        <f>ROUND(M27+M28,2)</f>
        <v>0</v>
      </c>
      <c r="N30" s="293"/>
      <c r="O30" s="293"/>
      <c r="P30" s="293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41</v>
      </c>
      <c r="E32" s="45" t="s">
        <v>42</v>
      </c>
      <c r="F32" s="46">
        <v>0.21</v>
      </c>
      <c r="G32" s="132" t="s">
        <v>43</v>
      </c>
      <c r="H32" s="302">
        <f>ROUND((((SUM(BE93:BE100)+SUM(BE118:BE122))+SUM(BE124:BE128))),2)</f>
        <v>0</v>
      </c>
      <c r="I32" s="293"/>
      <c r="J32" s="293"/>
      <c r="K32" s="39"/>
      <c r="L32" s="39"/>
      <c r="M32" s="302">
        <f>ROUND(((ROUND((SUM(BE93:BE100)+SUM(BE118:BE122)), 2)*F32)+SUM(BE124:BE128)*F32),2)</f>
        <v>0</v>
      </c>
      <c r="N32" s="293"/>
      <c r="O32" s="293"/>
      <c r="P32" s="293"/>
      <c r="Q32" s="39"/>
      <c r="R32" s="40"/>
    </row>
    <row r="33" spans="2:18" s="1" customFormat="1" ht="14.45" customHeight="1">
      <c r="B33" s="38"/>
      <c r="C33" s="39"/>
      <c r="D33" s="39"/>
      <c r="E33" s="45" t="s">
        <v>44</v>
      </c>
      <c r="F33" s="46">
        <v>0.15</v>
      </c>
      <c r="G33" s="132" t="s">
        <v>43</v>
      </c>
      <c r="H33" s="302">
        <f>ROUND((((SUM(BF93:BF100)+SUM(BF118:BF122))+SUM(BF124:BF128))),2)</f>
        <v>0</v>
      </c>
      <c r="I33" s="293"/>
      <c r="J33" s="293"/>
      <c r="K33" s="39"/>
      <c r="L33" s="39"/>
      <c r="M33" s="302">
        <f>ROUND(((ROUND((SUM(BF93:BF100)+SUM(BF118:BF122)), 2)*F33)+SUM(BF124:BF128)*F33),2)</f>
        <v>0</v>
      </c>
      <c r="N33" s="293"/>
      <c r="O33" s="293"/>
      <c r="P33" s="293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45</v>
      </c>
      <c r="F34" s="46">
        <v>0.21</v>
      </c>
      <c r="G34" s="132" t="s">
        <v>43</v>
      </c>
      <c r="H34" s="302">
        <f>ROUND((((SUM(BG93:BG100)+SUM(BG118:BG122))+SUM(BG124:BG128))),2)</f>
        <v>0</v>
      </c>
      <c r="I34" s="293"/>
      <c r="J34" s="293"/>
      <c r="K34" s="39"/>
      <c r="L34" s="39"/>
      <c r="M34" s="302">
        <v>0</v>
      </c>
      <c r="N34" s="293"/>
      <c r="O34" s="293"/>
      <c r="P34" s="293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46</v>
      </c>
      <c r="F35" s="46">
        <v>0.15</v>
      </c>
      <c r="G35" s="132" t="s">
        <v>43</v>
      </c>
      <c r="H35" s="302">
        <f>ROUND((((SUM(BH93:BH100)+SUM(BH118:BH122))+SUM(BH124:BH128))),2)</f>
        <v>0</v>
      </c>
      <c r="I35" s="293"/>
      <c r="J35" s="293"/>
      <c r="K35" s="39"/>
      <c r="L35" s="39"/>
      <c r="M35" s="302">
        <v>0</v>
      </c>
      <c r="N35" s="293"/>
      <c r="O35" s="293"/>
      <c r="P35" s="293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47</v>
      </c>
      <c r="F36" s="46">
        <v>0</v>
      </c>
      <c r="G36" s="132" t="s">
        <v>43</v>
      </c>
      <c r="H36" s="302">
        <f>ROUND((((SUM(BI93:BI100)+SUM(BI118:BI122))+SUM(BI124:BI128))),2)</f>
        <v>0</v>
      </c>
      <c r="I36" s="293"/>
      <c r="J36" s="293"/>
      <c r="K36" s="39"/>
      <c r="L36" s="39"/>
      <c r="M36" s="302">
        <v>0</v>
      </c>
      <c r="N36" s="293"/>
      <c r="O36" s="293"/>
      <c r="P36" s="293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28"/>
      <c r="D38" s="133" t="s">
        <v>48</v>
      </c>
      <c r="E38" s="82"/>
      <c r="F38" s="82"/>
      <c r="G38" s="134" t="s">
        <v>49</v>
      </c>
      <c r="H38" s="135" t="s">
        <v>50</v>
      </c>
      <c r="I38" s="82"/>
      <c r="J38" s="82"/>
      <c r="K38" s="82"/>
      <c r="L38" s="303">
        <f>SUM(M30:M36)</f>
        <v>0</v>
      </c>
      <c r="M38" s="303"/>
      <c r="N38" s="303"/>
      <c r="O38" s="303"/>
      <c r="P38" s="304"/>
      <c r="Q38" s="128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37" t="s">
        <v>124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94" t="str">
        <f>F6</f>
        <v>Technické zhodnocení chodníku na ul. K.H. Máchy v Šumperku</v>
      </c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39"/>
      <c r="R78" s="40"/>
      <c r="T78" s="139"/>
      <c r="U78" s="139"/>
    </row>
    <row r="79" spans="2:21" s="1" customFormat="1" ht="36.950000000000003" customHeight="1">
      <c r="B79" s="38"/>
      <c r="C79" s="72" t="s">
        <v>119</v>
      </c>
      <c r="D79" s="39"/>
      <c r="E79" s="39"/>
      <c r="F79" s="239" t="str">
        <f>F7</f>
        <v>1020 - VRN</v>
      </c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39"/>
      <c r="R79" s="40"/>
      <c r="T79" s="139"/>
      <c r="U79" s="139"/>
    </row>
    <row r="80" spans="2:21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9"/>
      <c r="U80" s="139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>Šumperk</v>
      </c>
      <c r="G81" s="39"/>
      <c r="H81" s="39"/>
      <c r="I81" s="39"/>
      <c r="J81" s="39"/>
      <c r="K81" s="33" t="s">
        <v>26</v>
      </c>
      <c r="L81" s="39"/>
      <c r="M81" s="296" t="str">
        <f>IF(O9="","",O9)</f>
        <v>18. 8. 2018</v>
      </c>
      <c r="N81" s="296"/>
      <c r="O81" s="296"/>
      <c r="P81" s="296"/>
      <c r="Q81" s="39"/>
      <c r="R81" s="40"/>
      <c r="T81" s="139"/>
      <c r="U81" s="139"/>
    </row>
    <row r="82" spans="2:65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9"/>
      <c r="U82" s="139"/>
    </row>
    <row r="83" spans="2:65" s="1" customFormat="1" ht="15">
      <c r="B83" s="38"/>
      <c r="C83" s="33" t="s">
        <v>28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34</v>
      </c>
      <c r="L83" s="39"/>
      <c r="M83" s="259" t="str">
        <f>E18</f>
        <v xml:space="preserve"> </v>
      </c>
      <c r="N83" s="259"/>
      <c r="O83" s="259"/>
      <c r="P83" s="259"/>
      <c r="Q83" s="259"/>
      <c r="R83" s="40"/>
      <c r="T83" s="139"/>
      <c r="U83" s="139"/>
    </row>
    <row r="84" spans="2:65" s="1" customFormat="1" ht="14.45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36</v>
      </c>
      <c r="L84" s="39"/>
      <c r="M84" s="259" t="str">
        <f>E21</f>
        <v xml:space="preserve"> </v>
      </c>
      <c r="N84" s="259"/>
      <c r="O84" s="259"/>
      <c r="P84" s="259"/>
      <c r="Q84" s="259"/>
      <c r="R84" s="40"/>
      <c r="T84" s="139"/>
      <c r="U84" s="139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9"/>
      <c r="U85" s="139"/>
    </row>
    <row r="86" spans="2:65" s="1" customFormat="1" ht="29.25" customHeight="1">
      <c r="B86" s="38"/>
      <c r="C86" s="299" t="s">
        <v>125</v>
      </c>
      <c r="D86" s="300"/>
      <c r="E86" s="300"/>
      <c r="F86" s="300"/>
      <c r="G86" s="300"/>
      <c r="H86" s="128"/>
      <c r="I86" s="128"/>
      <c r="J86" s="128"/>
      <c r="K86" s="128"/>
      <c r="L86" s="128"/>
      <c r="M86" s="128"/>
      <c r="N86" s="299" t="s">
        <v>126</v>
      </c>
      <c r="O86" s="300"/>
      <c r="P86" s="300"/>
      <c r="Q86" s="300"/>
      <c r="R86" s="40"/>
      <c r="T86" s="139"/>
      <c r="U86" s="139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9"/>
      <c r="U87" s="139"/>
    </row>
    <row r="88" spans="2:65" s="1" customFormat="1" ht="29.25" customHeight="1">
      <c r="B88" s="38"/>
      <c r="C88" s="141" t="s">
        <v>127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18">
        <f>N118</f>
        <v>0</v>
      </c>
      <c r="O88" s="297"/>
      <c r="P88" s="297"/>
      <c r="Q88" s="297"/>
      <c r="R88" s="40"/>
      <c r="T88" s="139"/>
      <c r="U88" s="139"/>
      <c r="AU88" s="21" t="s">
        <v>128</v>
      </c>
    </row>
    <row r="89" spans="2:65" s="7" customFormat="1" ht="24.95" customHeight="1">
      <c r="B89" s="142"/>
      <c r="C89" s="143"/>
      <c r="D89" s="144" t="s">
        <v>316</v>
      </c>
      <c r="E89" s="143"/>
      <c r="F89" s="143"/>
      <c r="G89" s="143"/>
      <c r="H89" s="143"/>
      <c r="I89" s="143"/>
      <c r="J89" s="143"/>
      <c r="K89" s="143"/>
      <c r="L89" s="143"/>
      <c r="M89" s="143"/>
      <c r="N89" s="292">
        <f>N119</f>
        <v>0</v>
      </c>
      <c r="O89" s="301"/>
      <c r="P89" s="301"/>
      <c r="Q89" s="301"/>
      <c r="R89" s="145"/>
      <c r="T89" s="146"/>
      <c r="U89" s="146"/>
    </row>
    <row r="90" spans="2:65" s="8" customFormat="1" ht="19.899999999999999" customHeight="1">
      <c r="B90" s="147"/>
      <c r="C90" s="106"/>
      <c r="D90" s="117" t="s">
        <v>317</v>
      </c>
      <c r="E90" s="106"/>
      <c r="F90" s="106"/>
      <c r="G90" s="106"/>
      <c r="H90" s="106"/>
      <c r="I90" s="106"/>
      <c r="J90" s="106"/>
      <c r="K90" s="106"/>
      <c r="L90" s="106"/>
      <c r="M90" s="106"/>
      <c r="N90" s="225">
        <f>N120</f>
        <v>0</v>
      </c>
      <c r="O90" s="229"/>
      <c r="P90" s="229"/>
      <c r="Q90" s="229"/>
      <c r="R90" s="148"/>
      <c r="T90" s="149"/>
      <c r="U90" s="149"/>
    </row>
    <row r="91" spans="2:65" s="7" customFormat="1" ht="21.75" customHeight="1">
      <c r="B91" s="142"/>
      <c r="C91" s="143"/>
      <c r="D91" s="144" t="s">
        <v>133</v>
      </c>
      <c r="E91" s="143"/>
      <c r="F91" s="143"/>
      <c r="G91" s="143"/>
      <c r="H91" s="143"/>
      <c r="I91" s="143"/>
      <c r="J91" s="143"/>
      <c r="K91" s="143"/>
      <c r="L91" s="143"/>
      <c r="M91" s="143"/>
      <c r="N91" s="291">
        <f>N123</f>
        <v>0</v>
      </c>
      <c r="O91" s="301"/>
      <c r="P91" s="301"/>
      <c r="Q91" s="301"/>
      <c r="R91" s="145"/>
      <c r="T91" s="146"/>
      <c r="U91" s="146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T92" s="139"/>
      <c r="U92" s="139"/>
    </row>
    <row r="93" spans="2:65" s="1" customFormat="1" ht="29.25" customHeight="1">
      <c r="B93" s="38"/>
      <c r="C93" s="141" t="s">
        <v>134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297">
        <f>ROUND(N94+N95+N96+N97+N98+N99,2)</f>
        <v>0</v>
      </c>
      <c r="O93" s="298"/>
      <c r="P93" s="298"/>
      <c r="Q93" s="298"/>
      <c r="R93" s="40"/>
      <c r="T93" s="150"/>
      <c r="U93" s="151" t="s">
        <v>41</v>
      </c>
    </row>
    <row r="94" spans="2:65" s="1" customFormat="1" ht="18" customHeight="1">
      <c r="B94" s="38"/>
      <c r="C94" s="39"/>
      <c r="D94" s="222" t="s">
        <v>135</v>
      </c>
      <c r="E94" s="223"/>
      <c r="F94" s="223"/>
      <c r="G94" s="223"/>
      <c r="H94" s="223"/>
      <c r="I94" s="39"/>
      <c r="J94" s="39"/>
      <c r="K94" s="39"/>
      <c r="L94" s="39"/>
      <c r="M94" s="39"/>
      <c r="N94" s="224">
        <f>ROUND(N88*T94,2)</f>
        <v>0</v>
      </c>
      <c r="O94" s="225"/>
      <c r="P94" s="225"/>
      <c r="Q94" s="225"/>
      <c r="R94" s="40"/>
      <c r="S94" s="152"/>
      <c r="T94" s="153"/>
      <c r="U94" s="154" t="s">
        <v>42</v>
      </c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6" t="s">
        <v>103</v>
      </c>
      <c r="AZ94" s="155"/>
      <c r="BA94" s="155"/>
      <c r="BB94" s="155"/>
      <c r="BC94" s="155"/>
      <c r="BD94" s="155"/>
      <c r="BE94" s="157">
        <f t="shared" ref="BE94:BE99" si="0">IF(U94="základní",N94,0)</f>
        <v>0</v>
      </c>
      <c r="BF94" s="157">
        <f t="shared" ref="BF94:BF99" si="1">IF(U94="snížená",N94,0)</f>
        <v>0</v>
      </c>
      <c r="BG94" s="157">
        <f t="shared" ref="BG94:BG99" si="2">IF(U94="zákl. přenesená",N94,0)</f>
        <v>0</v>
      </c>
      <c r="BH94" s="157">
        <f t="shared" ref="BH94:BH99" si="3">IF(U94="sníž. přenesená",N94,0)</f>
        <v>0</v>
      </c>
      <c r="BI94" s="157">
        <f t="shared" ref="BI94:BI99" si="4">IF(U94="nulová",N94,0)</f>
        <v>0</v>
      </c>
      <c r="BJ94" s="156" t="s">
        <v>84</v>
      </c>
      <c r="BK94" s="155"/>
      <c r="BL94" s="155"/>
      <c r="BM94" s="155"/>
    </row>
    <row r="95" spans="2:65" s="1" customFormat="1" ht="18" customHeight="1">
      <c r="B95" s="38"/>
      <c r="C95" s="39"/>
      <c r="D95" s="222" t="s">
        <v>136</v>
      </c>
      <c r="E95" s="223"/>
      <c r="F95" s="223"/>
      <c r="G95" s="223"/>
      <c r="H95" s="223"/>
      <c r="I95" s="39"/>
      <c r="J95" s="39"/>
      <c r="K95" s="39"/>
      <c r="L95" s="39"/>
      <c r="M95" s="39"/>
      <c r="N95" s="224">
        <f>ROUND(N88*T95,2)</f>
        <v>0</v>
      </c>
      <c r="O95" s="225"/>
      <c r="P95" s="225"/>
      <c r="Q95" s="225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si="0"/>
        <v>0</v>
      </c>
      <c r="BF95" s="157">
        <f t="shared" si="1"/>
        <v>0</v>
      </c>
      <c r="BG95" s="157">
        <f t="shared" si="2"/>
        <v>0</v>
      </c>
      <c r="BH95" s="157">
        <f t="shared" si="3"/>
        <v>0</v>
      </c>
      <c r="BI95" s="157">
        <f t="shared" si="4"/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22" t="s">
        <v>137</v>
      </c>
      <c r="E96" s="223"/>
      <c r="F96" s="223"/>
      <c r="G96" s="223"/>
      <c r="H96" s="223"/>
      <c r="I96" s="39"/>
      <c r="J96" s="39"/>
      <c r="K96" s="39"/>
      <c r="L96" s="39"/>
      <c r="M96" s="39"/>
      <c r="N96" s="224">
        <f>ROUND(N88*T96,2)</f>
        <v>0</v>
      </c>
      <c r="O96" s="225"/>
      <c r="P96" s="225"/>
      <c r="Q96" s="225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22" t="s">
        <v>138</v>
      </c>
      <c r="E97" s="223"/>
      <c r="F97" s="223"/>
      <c r="G97" s="223"/>
      <c r="H97" s="223"/>
      <c r="I97" s="39"/>
      <c r="J97" s="39"/>
      <c r="K97" s="39"/>
      <c r="L97" s="39"/>
      <c r="M97" s="39"/>
      <c r="N97" s="224">
        <f>ROUND(N88*T97,2)</f>
        <v>0</v>
      </c>
      <c r="O97" s="225"/>
      <c r="P97" s="225"/>
      <c r="Q97" s="225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22" t="s">
        <v>139</v>
      </c>
      <c r="E98" s="223"/>
      <c r="F98" s="223"/>
      <c r="G98" s="223"/>
      <c r="H98" s="223"/>
      <c r="I98" s="39"/>
      <c r="J98" s="39"/>
      <c r="K98" s="39"/>
      <c r="L98" s="39"/>
      <c r="M98" s="39"/>
      <c r="N98" s="224">
        <f>ROUND(N88*T98,2)</f>
        <v>0</v>
      </c>
      <c r="O98" s="225"/>
      <c r="P98" s="225"/>
      <c r="Q98" s="225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117" t="s">
        <v>140</v>
      </c>
      <c r="E99" s="39"/>
      <c r="F99" s="39"/>
      <c r="G99" s="39"/>
      <c r="H99" s="39"/>
      <c r="I99" s="39"/>
      <c r="J99" s="39"/>
      <c r="K99" s="39"/>
      <c r="L99" s="39"/>
      <c r="M99" s="39"/>
      <c r="N99" s="224">
        <f>ROUND(N88*T99,2)</f>
        <v>0</v>
      </c>
      <c r="O99" s="225"/>
      <c r="P99" s="225"/>
      <c r="Q99" s="225"/>
      <c r="R99" s="40"/>
      <c r="S99" s="152"/>
      <c r="T99" s="158"/>
      <c r="U99" s="159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141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  <c r="T100" s="139"/>
      <c r="U100" s="139"/>
    </row>
    <row r="101" spans="2:65" s="1" customFormat="1" ht="29.25" customHeight="1">
      <c r="B101" s="38"/>
      <c r="C101" s="127" t="s">
        <v>112</v>
      </c>
      <c r="D101" s="128"/>
      <c r="E101" s="128"/>
      <c r="F101" s="128"/>
      <c r="G101" s="128"/>
      <c r="H101" s="128"/>
      <c r="I101" s="128"/>
      <c r="J101" s="128"/>
      <c r="K101" s="128"/>
      <c r="L101" s="219">
        <f>ROUND(SUM(N88+N93),2)</f>
        <v>0</v>
      </c>
      <c r="M101" s="219"/>
      <c r="N101" s="219"/>
      <c r="O101" s="219"/>
      <c r="P101" s="219"/>
      <c r="Q101" s="219"/>
      <c r="R101" s="40"/>
      <c r="T101" s="139"/>
      <c r="U101" s="139"/>
    </row>
    <row r="102" spans="2:65" s="1" customFormat="1" ht="6.95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T102" s="139"/>
      <c r="U102" s="139"/>
    </row>
    <row r="106" spans="2:65" s="1" customFormat="1" ht="6.95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50000000000003" customHeight="1">
      <c r="B107" s="38"/>
      <c r="C107" s="237" t="s">
        <v>142</v>
      </c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40"/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19</v>
      </c>
      <c r="D109" s="39"/>
      <c r="E109" s="39"/>
      <c r="F109" s="294" t="str">
        <f>F6</f>
        <v>Technické zhodnocení chodníku na ul. K.H. Máchy v Šumperku</v>
      </c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39"/>
      <c r="R109" s="40"/>
    </row>
    <row r="110" spans="2:65" s="1" customFormat="1" ht="36.950000000000003" customHeight="1">
      <c r="B110" s="38"/>
      <c r="C110" s="72" t="s">
        <v>119</v>
      </c>
      <c r="D110" s="39"/>
      <c r="E110" s="39"/>
      <c r="F110" s="239" t="str">
        <f>F7</f>
        <v>1020 - VRN</v>
      </c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39"/>
      <c r="R110" s="40"/>
    </row>
    <row r="111" spans="2:65" s="1" customFormat="1" ht="6.95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18" customHeight="1">
      <c r="B112" s="38"/>
      <c r="C112" s="33" t="s">
        <v>24</v>
      </c>
      <c r="D112" s="39"/>
      <c r="E112" s="39"/>
      <c r="F112" s="31" t="str">
        <f>F9</f>
        <v>Šumperk</v>
      </c>
      <c r="G112" s="39"/>
      <c r="H112" s="39"/>
      <c r="I112" s="39"/>
      <c r="J112" s="39"/>
      <c r="K112" s="33" t="s">
        <v>26</v>
      </c>
      <c r="L112" s="39"/>
      <c r="M112" s="296" t="str">
        <f>IF(O9="","",O9)</f>
        <v>18. 8. 2018</v>
      </c>
      <c r="N112" s="296"/>
      <c r="O112" s="296"/>
      <c r="P112" s="296"/>
      <c r="Q112" s="39"/>
      <c r="R112" s="40"/>
    </row>
    <row r="113" spans="2:65" s="1" customFormat="1" ht="6.95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5">
      <c r="B114" s="38"/>
      <c r="C114" s="33" t="s">
        <v>28</v>
      </c>
      <c r="D114" s="39"/>
      <c r="E114" s="39"/>
      <c r="F114" s="31" t="str">
        <f>E12</f>
        <v xml:space="preserve"> </v>
      </c>
      <c r="G114" s="39"/>
      <c r="H114" s="39"/>
      <c r="I114" s="39"/>
      <c r="J114" s="39"/>
      <c r="K114" s="33" t="s">
        <v>34</v>
      </c>
      <c r="L114" s="39"/>
      <c r="M114" s="259" t="str">
        <f>E18</f>
        <v xml:space="preserve"> </v>
      </c>
      <c r="N114" s="259"/>
      <c r="O114" s="259"/>
      <c r="P114" s="259"/>
      <c r="Q114" s="259"/>
      <c r="R114" s="40"/>
    </row>
    <row r="115" spans="2:65" s="1" customFormat="1" ht="14.45" customHeight="1">
      <c r="B115" s="38"/>
      <c r="C115" s="33" t="s">
        <v>32</v>
      </c>
      <c r="D115" s="39"/>
      <c r="E115" s="39"/>
      <c r="F115" s="31" t="str">
        <f>IF(E15="","",E15)</f>
        <v>Vyplň údaj</v>
      </c>
      <c r="G115" s="39"/>
      <c r="H115" s="39"/>
      <c r="I115" s="39"/>
      <c r="J115" s="39"/>
      <c r="K115" s="33" t="s">
        <v>36</v>
      </c>
      <c r="L115" s="39"/>
      <c r="M115" s="259" t="str">
        <f>E21</f>
        <v xml:space="preserve"> </v>
      </c>
      <c r="N115" s="259"/>
      <c r="O115" s="259"/>
      <c r="P115" s="259"/>
      <c r="Q115" s="259"/>
      <c r="R115" s="40"/>
    </row>
    <row r="116" spans="2:65" s="1" customFormat="1" ht="10.3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9" customFormat="1" ht="29.25" customHeight="1">
      <c r="B117" s="160"/>
      <c r="C117" s="161" t="s">
        <v>143</v>
      </c>
      <c r="D117" s="162" t="s">
        <v>144</v>
      </c>
      <c r="E117" s="162" t="s">
        <v>59</v>
      </c>
      <c r="F117" s="286" t="s">
        <v>145</v>
      </c>
      <c r="G117" s="286"/>
      <c r="H117" s="286"/>
      <c r="I117" s="286"/>
      <c r="J117" s="162" t="s">
        <v>146</v>
      </c>
      <c r="K117" s="162" t="s">
        <v>147</v>
      </c>
      <c r="L117" s="287" t="s">
        <v>148</v>
      </c>
      <c r="M117" s="287"/>
      <c r="N117" s="286" t="s">
        <v>126</v>
      </c>
      <c r="O117" s="286"/>
      <c r="P117" s="286"/>
      <c r="Q117" s="288"/>
      <c r="R117" s="163"/>
      <c r="T117" s="83" t="s">
        <v>149</v>
      </c>
      <c r="U117" s="84" t="s">
        <v>41</v>
      </c>
      <c r="V117" s="84" t="s">
        <v>150</v>
      </c>
      <c r="W117" s="84" t="s">
        <v>151</v>
      </c>
      <c r="X117" s="84" t="s">
        <v>152</v>
      </c>
      <c r="Y117" s="84" t="s">
        <v>153</v>
      </c>
      <c r="Z117" s="84" t="s">
        <v>154</v>
      </c>
      <c r="AA117" s="85" t="s">
        <v>155</v>
      </c>
    </row>
    <row r="118" spans="2:65" s="1" customFormat="1" ht="29.25" customHeight="1">
      <c r="B118" s="38"/>
      <c r="C118" s="87" t="s">
        <v>123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289">
        <f>BK118</f>
        <v>0</v>
      </c>
      <c r="O118" s="290"/>
      <c r="P118" s="290"/>
      <c r="Q118" s="290"/>
      <c r="R118" s="40"/>
      <c r="T118" s="86"/>
      <c r="U118" s="54"/>
      <c r="V118" s="54"/>
      <c r="W118" s="164">
        <f>W119+W123</f>
        <v>0</v>
      </c>
      <c r="X118" s="54"/>
      <c r="Y118" s="164">
        <f>Y119+Y123</f>
        <v>0</v>
      </c>
      <c r="Z118" s="54"/>
      <c r="AA118" s="165">
        <f>AA119+AA123</f>
        <v>0</v>
      </c>
      <c r="AT118" s="21" t="s">
        <v>76</v>
      </c>
      <c r="AU118" s="21" t="s">
        <v>128</v>
      </c>
      <c r="BK118" s="166">
        <f>BK119+BK123</f>
        <v>0</v>
      </c>
    </row>
    <row r="119" spans="2:65" s="10" customFormat="1" ht="37.35" customHeight="1">
      <c r="B119" s="167"/>
      <c r="C119" s="168"/>
      <c r="D119" s="169" t="s">
        <v>316</v>
      </c>
      <c r="E119" s="169"/>
      <c r="F119" s="169"/>
      <c r="G119" s="169"/>
      <c r="H119" s="169"/>
      <c r="I119" s="169"/>
      <c r="J119" s="169"/>
      <c r="K119" s="169"/>
      <c r="L119" s="169"/>
      <c r="M119" s="169"/>
      <c r="N119" s="291">
        <f>BK119</f>
        <v>0</v>
      </c>
      <c r="O119" s="292"/>
      <c r="P119" s="292"/>
      <c r="Q119" s="292"/>
      <c r="R119" s="170"/>
      <c r="T119" s="171"/>
      <c r="U119" s="168"/>
      <c r="V119" s="168"/>
      <c r="W119" s="172">
        <f>W120</f>
        <v>0</v>
      </c>
      <c r="X119" s="168"/>
      <c r="Y119" s="172">
        <f>Y120</f>
        <v>0</v>
      </c>
      <c r="Z119" s="168"/>
      <c r="AA119" s="173">
        <f>AA120</f>
        <v>0</v>
      </c>
      <c r="AR119" s="174" t="s">
        <v>183</v>
      </c>
      <c r="AT119" s="175" t="s">
        <v>76</v>
      </c>
      <c r="AU119" s="175" t="s">
        <v>77</v>
      </c>
      <c r="AY119" s="174" t="s">
        <v>156</v>
      </c>
      <c r="BK119" s="176">
        <f>BK120</f>
        <v>0</v>
      </c>
    </row>
    <row r="120" spans="2:65" s="10" customFormat="1" ht="19.899999999999999" customHeight="1">
      <c r="B120" s="167"/>
      <c r="C120" s="168"/>
      <c r="D120" s="177" t="s">
        <v>317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268">
        <f>BK120</f>
        <v>0</v>
      </c>
      <c r="O120" s="269"/>
      <c r="P120" s="269"/>
      <c r="Q120" s="269"/>
      <c r="R120" s="170"/>
      <c r="T120" s="171"/>
      <c r="U120" s="168"/>
      <c r="V120" s="168"/>
      <c r="W120" s="172">
        <f>SUM(W121:W122)</f>
        <v>0</v>
      </c>
      <c r="X120" s="168"/>
      <c r="Y120" s="172">
        <f>SUM(Y121:Y122)</f>
        <v>0</v>
      </c>
      <c r="Z120" s="168"/>
      <c r="AA120" s="173">
        <f>SUM(AA121:AA122)</f>
        <v>0</v>
      </c>
      <c r="AR120" s="174" t="s">
        <v>183</v>
      </c>
      <c r="AT120" s="175" t="s">
        <v>76</v>
      </c>
      <c r="AU120" s="175" t="s">
        <v>84</v>
      </c>
      <c r="AY120" s="174" t="s">
        <v>156</v>
      </c>
      <c r="BK120" s="176">
        <f>SUM(BK121:BK122)</f>
        <v>0</v>
      </c>
    </row>
    <row r="121" spans="2:65" s="1" customFormat="1" ht="22.5" customHeight="1">
      <c r="B121" s="38"/>
      <c r="C121" s="178" t="s">
        <v>84</v>
      </c>
      <c r="D121" s="178" t="s">
        <v>157</v>
      </c>
      <c r="E121" s="179" t="s">
        <v>318</v>
      </c>
      <c r="F121" s="282" t="s">
        <v>135</v>
      </c>
      <c r="G121" s="282"/>
      <c r="H121" s="282"/>
      <c r="I121" s="282"/>
      <c r="J121" s="180" t="s">
        <v>319</v>
      </c>
      <c r="K121" s="181">
        <v>2</v>
      </c>
      <c r="L121" s="274">
        <v>0</v>
      </c>
      <c r="M121" s="283"/>
      <c r="N121" s="275">
        <f>ROUND(L121*K121,2)</f>
        <v>0</v>
      </c>
      <c r="O121" s="275"/>
      <c r="P121" s="275"/>
      <c r="Q121" s="275"/>
      <c r="R121" s="40"/>
      <c r="T121" s="182" t="s">
        <v>22</v>
      </c>
      <c r="U121" s="47" t="s">
        <v>42</v>
      </c>
      <c r="V121" s="39"/>
      <c r="W121" s="183">
        <f>V121*K121</f>
        <v>0</v>
      </c>
      <c r="X121" s="183">
        <v>0</v>
      </c>
      <c r="Y121" s="183">
        <f>X121*K121</f>
        <v>0</v>
      </c>
      <c r="Z121" s="183">
        <v>0</v>
      </c>
      <c r="AA121" s="184">
        <f>Z121*K121</f>
        <v>0</v>
      </c>
      <c r="AR121" s="21" t="s">
        <v>320</v>
      </c>
      <c r="AT121" s="21" t="s">
        <v>157</v>
      </c>
      <c r="AU121" s="21" t="s">
        <v>89</v>
      </c>
      <c r="AY121" s="21" t="s">
        <v>156</v>
      </c>
      <c r="BE121" s="121">
        <f>IF(U121="základní",N121,0)</f>
        <v>0</v>
      </c>
      <c r="BF121" s="121">
        <f>IF(U121="snížená",N121,0)</f>
        <v>0</v>
      </c>
      <c r="BG121" s="121">
        <f>IF(U121="zákl. přenesená",N121,0)</f>
        <v>0</v>
      </c>
      <c r="BH121" s="121">
        <f>IF(U121="sníž. přenesená",N121,0)</f>
        <v>0</v>
      </c>
      <c r="BI121" s="121">
        <f>IF(U121="nulová",N121,0)</f>
        <v>0</v>
      </c>
      <c r="BJ121" s="21" t="s">
        <v>84</v>
      </c>
      <c r="BK121" s="121">
        <f>ROUND(L121*K121,2)</f>
        <v>0</v>
      </c>
      <c r="BL121" s="21" t="s">
        <v>320</v>
      </c>
      <c r="BM121" s="21" t="s">
        <v>321</v>
      </c>
    </row>
    <row r="122" spans="2:65" s="1" customFormat="1" ht="22.5" customHeight="1">
      <c r="B122" s="38"/>
      <c r="C122" s="178" t="s">
        <v>89</v>
      </c>
      <c r="D122" s="178" t="s">
        <v>157</v>
      </c>
      <c r="E122" s="179" t="s">
        <v>322</v>
      </c>
      <c r="F122" s="282" t="s">
        <v>138</v>
      </c>
      <c r="G122" s="282"/>
      <c r="H122" s="282"/>
      <c r="I122" s="282"/>
      <c r="J122" s="180" t="s">
        <v>319</v>
      </c>
      <c r="K122" s="181">
        <v>1</v>
      </c>
      <c r="L122" s="274">
        <v>0</v>
      </c>
      <c r="M122" s="283"/>
      <c r="N122" s="275">
        <f>ROUND(L122*K122,2)</f>
        <v>0</v>
      </c>
      <c r="O122" s="275"/>
      <c r="P122" s="275"/>
      <c r="Q122" s="275"/>
      <c r="R122" s="40"/>
      <c r="T122" s="182" t="s">
        <v>22</v>
      </c>
      <c r="U122" s="47" t="s">
        <v>42</v>
      </c>
      <c r="V122" s="39"/>
      <c r="W122" s="183">
        <f>V122*K122</f>
        <v>0</v>
      </c>
      <c r="X122" s="183">
        <v>0</v>
      </c>
      <c r="Y122" s="183">
        <f>X122*K122</f>
        <v>0</v>
      </c>
      <c r="Z122" s="183">
        <v>0</v>
      </c>
      <c r="AA122" s="184">
        <f>Z122*K122</f>
        <v>0</v>
      </c>
      <c r="AR122" s="21" t="s">
        <v>320</v>
      </c>
      <c r="AT122" s="21" t="s">
        <v>157</v>
      </c>
      <c r="AU122" s="21" t="s">
        <v>89</v>
      </c>
      <c r="AY122" s="21" t="s">
        <v>156</v>
      </c>
      <c r="BE122" s="121">
        <f>IF(U122="základní",N122,0)</f>
        <v>0</v>
      </c>
      <c r="BF122" s="121">
        <f>IF(U122="snížená",N122,0)</f>
        <v>0</v>
      </c>
      <c r="BG122" s="121">
        <f>IF(U122="zákl. přenesená",N122,0)</f>
        <v>0</v>
      </c>
      <c r="BH122" s="121">
        <f>IF(U122="sníž. přenesená",N122,0)</f>
        <v>0</v>
      </c>
      <c r="BI122" s="121">
        <f>IF(U122="nulová",N122,0)</f>
        <v>0</v>
      </c>
      <c r="BJ122" s="21" t="s">
        <v>84</v>
      </c>
      <c r="BK122" s="121">
        <f>ROUND(L122*K122,2)</f>
        <v>0</v>
      </c>
      <c r="BL122" s="21" t="s">
        <v>320</v>
      </c>
      <c r="BM122" s="21" t="s">
        <v>323</v>
      </c>
    </row>
    <row r="123" spans="2:65" s="1" customFormat="1" ht="49.9" customHeight="1">
      <c r="B123" s="38"/>
      <c r="C123" s="39"/>
      <c r="D123" s="169" t="s">
        <v>219</v>
      </c>
      <c r="E123" s="39"/>
      <c r="F123" s="39"/>
      <c r="G123" s="39"/>
      <c r="H123" s="39"/>
      <c r="I123" s="39"/>
      <c r="J123" s="39"/>
      <c r="K123" s="39"/>
      <c r="L123" s="39"/>
      <c r="M123" s="39"/>
      <c r="N123" s="309">
        <f t="shared" ref="N123:N128" si="5">BK123</f>
        <v>0</v>
      </c>
      <c r="O123" s="310"/>
      <c r="P123" s="310"/>
      <c r="Q123" s="310"/>
      <c r="R123" s="40"/>
      <c r="T123" s="153"/>
      <c r="U123" s="39"/>
      <c r="V123" s="39"/>
      <c r="W123" s="39"/>
      <c r="X123" s="39"/>
      <c r="Y123" s="39"/>
      <c r="Z123" s="39"/>
      <c r="AA123" s="81"/>
      <c r="AT123" s="21" t="s">
        <v>76</v>
      </c>
      <c r="AU123" s="21" t="s">
        <v>77</v>
      </c>
      <c r="AY123" s="21" t="s">
        <v>220</v>
      </c>
      <c r="BK123" s="121">
        <f>SUM(BK124:BK128)</f>
        <v>0</v>
      </c>
    </row>
    <row r="124" spans="2:65" s="1" customFormat="1" ht="22.35" customHeight="1">
      <c r="B124" s="38"/>
      <c r="C124" s="209" t="s">
        <v>22</v>
      </c>
      <c r="D124" s="209" t="s">
        <v>157</v>
      </c>
      <c r="E124" s="210" t="s">
        <v>22</v>
      </c>
      <c r="F124" s="273" t="s">
        <v>22</v>
      </c>
      <c r="G124" s="273"/>
      <c r="H124" s="273"/>
      <c r="I124" s="273"/>
      <c r="J124" s="211" t="s">
        <v>22</v>
      </c>
      <c r="K124" s="212"/>
      <c r="L124" s="274"/>
      <c r="M124" s="275"/>
      <c r="N124" s="275">
        <f t="shared" si="5"/>
        <v>0</v>
      </c>
      <c r="O124" s="275"/>
      <c r="P124" s="275"/>
      <c r="Q124" s="275"/>
      <c r="R124" s="40"/>
      <c r="T124" s="182" t="s">
        <v>22</v>
      </c>
      <c r="U124" s="213" t="s">
        <v>42</v>
      </c>
      <c r="V124" s="39"/>
      <c r="W124" s="39"/>
      <c r="X124" s="39"/>
      <c r="Y124" s="39"/>
      <c r="Z124" s="39"/>
      <c r="AA124" s="81"/>
      <c r="AT124" s="21" t="s">
        <v>220</v>
      </c>
      <c r="AU124" s="21" t="s">
        <v>84</v>
      </c>
      <c r="AY124" s="21" t="s">
        <v>220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84</v>
      </c>
      <c r="BK124" s="121">
        <f>L124*K124</f>
        <v>0</v>
      </c>
    </row>
    <row r="125" spans="2:65" s="1" customFormat="1" ht="22.35" customHeight="1">
      <c r="B125" s="38"/>
      <c r="C125" s="209" t="s">
        <v>22</v>
      </c>
      <c r="D125" s="209" t="s">
        <v>157</v>
      </c>
      <c r="E125" s="210" t="s">
        <v>22</v>
      </c>
      <c r="F125" s="273" t="s">
        <v>22</v>
      </c>
      <c r="G125" s="273"/>
      <c r="H125" s="273"/>
      <c r="I125" s="273"/>
      <c r="J125" s="211" t="s">
        <v>22</v>
      </c>
      <c r="K125" s="212"/>
      <c r="L125" s="274"/>
      <c r="M125" s="275"/>
      <c r="N125" s="275">
        <f t="shared" si="5"/>
        <v>0</v>
      </c>
      <c r="O125" s="275"/>
      <c r="P125" s="275"/>
      <c r="Q125" s="275"/>
      <c r="R125" s="40"/>
      <c r="T125" s="182" t="s">
        <v>22</v>
      </c>
      <c r="U125" s="213" t="s">
        <v>42</v>
      </c>
      <c r="V125" s="39"/>
      <c r="W125" s="39"/>
      <c r="X125" s="39"/>
      <c r="Y125" s="39"/>
      <c r="Z125" s="39"/>
      <c r="AA125" s="81"/>
      <c r="AT125" s="21" t="s">
        <v>220</v>
      </c>
      <c r="AU125" s="21" t="s">
        <v>84</v>
      </c>
      <c r="AY125" s="21" t="s">
        <v>220</v>
      </c>
      <c r="BE125" s="121">
        <f>IF(U125="základní",N125,0)</f>
        <v>0</v>
      </c>
      <c r="BF125" s="121">
        <f>IF(U125="snížená",N125,0)</f>
        <v>0</v>
      </c>
      <c r="BG125" s="121">
        <f>IF(U125="zákl. přenesená",N125,0)</f>
        <v>0</v>
      </c>
      <c r="BH125" s="121">
        <f>IF(U125="sníž. přenesená",N125,0)</f>
        <v>0</v>
      </c>
      <c r="BI125" s="121">
        <f>IF(U125="nulová",N125,0)</f>
        <v>0</v>
      </c>
      <c r="BJ125" s="21" t="s">
        <v>84</v>
      </c>
      <c r="BK125" s="121">
        <f>L125*K125</f>
        <v>0</v>
      </c>
    </row>
    <row r="126" spans="2:65" s="1" customFormat="1" ht="22.35" customHeight="1">
      <c r="B126" s="38"/>
      <c r="C126" s="209" t="s">
        <v>22</v>
      </c>
      <c r="D126" s="209" t="s">
        <v>157</v>
      </c>
      <c r="E126" s="210" t="s">
        <v>22</v>
      </c>
      <c r="F126" s="273" t="s">
        <v>22</v>
      </c>
      <c r="G126" s="273"/>
      <c r="H126" s="273"/>
      <c r="I126" s="273"/>
      <c r="J126" s="211" t="s">
        <v>22</v>
      </c>
      <c r="K126" s="212"/>
      <c r="L126" s="274"/>
      <c r="M126" s="275"/>
      <c r="N126" s="275">
        <f t="shared" si="5"/>
        <v>0</v>
      </c>
      <c r="O126" s="275"/>
      <c r="P126" s="275"/>
      <c r="Q126" s="275"/>
      <c r="R126" s="40"/>
      <c r="T126" s="182" t="s">
        <v>22</v>
      </c>
      <c r="U126" s="213" t="s">
        <v>42</v>
      </c>
      <c r="V126" s="39"/>
      <c r="W126" s="39"/>
      <c r="X126" s="39"/>
      <c r="Y126" s="39"/>
      <c r="Z126" s="39"/>
      <c r="AA126" s="81"/>
      <c r="AT126" s="21" t="s">
        <v>220</v>
      </c>
      <c r="AU126" s="21" t="s">
        <v>84</v>
      </c>
      <c r="AY126" s="21" t="s">
        <v>220</v>
      </c>
      <c r="BE126" s="121">
        <f>IF(U126="základní",N126,0)</f>
        <v>0</v>
      </c>
      <c r="BF126" s="121">
        <f>IF(U126="snížená",N126,0)</f>
        <v>0</v>
      </c>
      <c r="BG126" s="121">
        <f>IF(U126="zákl. přenesená",N126,0)</f>
        <v>0</v>
      </c>
      <c r="BH126" s="121">
        <f>IF(U126="sníž. přenesená",N126,0)</f>
        <v>0</v>
      </c>
      <c r="BI126" s="121">
        <f>IF(U126="nulová",N126,0)</f>
        <v>0</v>
      </c>
      <c r="BJ126" s="21" t="s">
        <v>84</v>
      </c>
      <c r="BK126" s="121">
        <f>L126*K126</f>
        <v>0</v>
      </c>
    </row>
    <row r="127" spans="2:65" s="1" customFormat="1" ht="22.35" customHeight="1">
      <c r="B127" s="38"/>
      <c r="C127" s="209" t="s">
        <v>22</v>
      </c>
      <c r="D127" s="209" t="s">
        <v>157</v>
      </c>
      <c r="E127" s="210" t="s">
        <v>22</v>
      </c>
      <c r="F127" s="273" t="s">
        <v>22</v>
      </c>
      <c r="G127" s="273"/>
      <c r="H127" s="273"/>
      <c r="I127" s="273"/>
      <c r="J127" s="211" t="s">
        <v>22</v>
      </c>
      <c r="K127" s="212"/>
      <c r="L127" s="274"/>
      <c r="M127" s="275"/>
      <c r="N127" s="275">
        <f t="shared" si="5"/>
        <v>0</v>
      </c>
      <c r="O127" s="275"/>
      <c r="P127" s="275"/>
      <c r="Q127" s="275"/>
      <c r="R127" s="40"/>
      <c r="T127" s="182" t="s">
        <v>22</v>
      </c>
      <c r="U127" s="213" t="s">
        <v>42</v>
      </c>
      <c r="V127" s="39"/>
      <c r="W127" s="39"/>
      <c r="X127" s="39"/>
      <c r="Y127" s="39"/>
      <c r="Z127" s="39"/>
      <c r="AA127" s="81"/>
      <c r="AT127" s="21" t="s">
        <v>220</v>
      </c>
      <c r="AU127" s="21" t="s">
        <v>84</v>
      </c>
      <c r="AY127" s="21" t="s">
        <v>220</v>
      </c>
      <c r="BE127" s="121">
        <f>IF(U127="základní",N127,0)</f>
        <v>0</v>
      </c>
      <c r="BF127" s="121">
        <f>IF(U127="snížená",N127,0)</f>
        <v>0</v>
      </c>
      <c r="BG127" s="121">
        <f>IF(U127="zákl. přenesená",N127,0)</f>
        <v>0</v>
      </c>
      <c r="BH127" s="121">
        <f>IF(U127="sníž. přenesená",N127,0)</f>
        <v>0</v>
      </c>
      <c r="BI127" s="121">
        <f>IF(U127="nulová",N127,0)</f>
        <v>0</v>
      </c>
      <c r="BJ127" s="21" t="s">
        <v>84</v>
      </c>
      <c r="BK127" s="121">
        <f>L127*K127</f>
        <v>0</v>
      </c>
    </row>
    <row r="128" spans="2:65" s="1" customFormat="1" ht="22.35" customHeight="1">
      <c r="B128" s="38"/>
      <c r="C128" s="209" t="s">
        <v>22</v>
      </c>
      <c r="D128" s="209" t="s">
        <v>157</v>
      </c>
      <c r="E128" s="210" t="s">
        <v>22</v>
      </c>
      <c r="F128" s="273" t="s">
        <v>22</v>
      </c>
      <c r="G128" s="273"/>
      <c r="H128" s="273"/>
      <c r="I128" s="273"/>
      <c r="J128" s="211" t="s">
        <v>22</v>
      </c>
      <c r="K128" s="212"/>
      <c r="L128" s="274"/>
      <c r="M128" s="275"/>
      <c r="N128" s="275">
        <f t="shared" si="5"/>
        <v>0</v>
      </c>
      <c r="O128" s="275"/>
      <c r="P128" s="275"/>
      <c r="Q128" s="275"/>
      <c r="R128" s="40"/>
      <c r="T128" s="182" t="s">
        <v>22</v>
      </c>
      <c r="U128" s="213" t="s">
        <v>42</v>
      </c>
      <c r="V128" s="59"/>
      <c r="W128" s="59"/>
      <c r="X128" s="59"/>
      <c r="Y128" s="59"/>
      <c r="Z128" s="59"/>
      <c r="AA128" s="61"/>
      <c r="AT128" s="21" t="s">
        <v>220</v>
      </c>
      <c r="AU128" s="21" t="s">
        <v>84</v>
      </c>
      <c r="AY128" s="21" t="s">
        <v>220</v>
      </c>
      <c r="BE128" s="121">
        <f>IF(U128="základní",N128,0)</f>
        <v>0</v>
      </c>
      <c r="BF128" s="121">
        <f>IF(U128="snížená",N128,0)</f>
        <v>0</v>
      </c>
      <c r="BG128" s="121">
        <f>IF(U128="zákl. přenesená",N128,0)</f>
        <v>0</v>
      </c>
      <c r="BH128" s="121">
        <f>IF(U128="sníž. přenesená",N128,0)</f>
        <v>0</v>
      </c>
      <c r="BI128" s="121">
        <f>IF(U128="nulová",N128,0)</f>
        <v>0</v>
      </c>
      <c r="BJ128" s="21" t="s">
        <v>84</v>
      </c>
      <c r="BK128" s="121">
        <f>L128*K128</f>
        <v>0</v>
      </c>
    </row>
    <row r="129" spans="2:18" s="1" customFormat="1" ht="6.95" customHeight="1"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4"/>
    </row>
  </sheetData>
  <sheetProtection algorithmName="SHA-512" hashValue="fb5N52inCwk9UXjg0Y3I/z8UrEv+7LkWoqB01nfvVZ/meXdbVuLhF2BGbtgsLQ7saU3EIu1i5e6KAWiFaekZJQ==" saltValue="/Ncc4DjMUxLh26iqzT0EQw==" spinCount="100000" sheet="1" objects="1" scenarios="1" formatCells="0" formatColumns="0" formatRows="0" sort="0" autoFilter="0"/>
  <mergeCells count="9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F122:I122"/>
    <mergeCell ref="L122:M122"/>
    <mergeCell ref="N122:Q122"/>
    <mergeCell ref="L124:M124"/>
    <mergeCell ref="N124:Q124"/>
    <mergeCell ref="F125:I125"/>
    <mergeCell ref="L125:M125"/>
    <mergeCell ref="N125:Q125"/>
    <mergeCell ref="H1:K1"/>
    <mergeCell ref="S2:AC2"/>
    <mergeCell ref="F128:I128"/>
    <mergeCell ref="L128:M128"/>
    <mergeCell ref="N128:Q128"/>
    <mergeCell ref="N118:Q118"/>
    <mergeCell ref="N119:Q119"/>
    <mergeCell ref="N120:Q120"/>
    <mergeCell ref="N123:Q123"/>
    <mergeCell ref="F126:I126"/>
    <mergeCell ref="L126:M126"/>
    <mergeCell ref="N126:Q126"/>
    <mergeCell ref="F127:I127"/>
    <mergeCell ref="L127:M127"/>
    <mergeCell ref="N127:Q127"/>
    <mergeCell ref="F124:I124"/>
  </mergeCells>
  <dataValidations count="2">
    <dataValidation type="list" allowBlank="1" showInputMessage="1" showErrorMessage="1" error="Povoleny jsou hodnoty K, M." sqref="D124:D129" xr:uid="{00000000-0002-0000-0500-000000000000}">
      <formula1>"K, M"</formula1>
    </dataValidation>
    <dataValidation type="list" allowBlank="1" showInputMessage="1" showErrorMessage="1" error="Povoleny jsou hodnoty základní, snížená, zákl. přenesená, sníž. přenesená, nulová." sqref="U124:U129" xr:uid="{00000000-0002-0000-0500-000001000000}">
      <formula1>"základní, snížená, zákl. přenesená, sníž. přenesená, nulová"</formula1>
    </dataValidation>
  </dataValidations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17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území, ...</vt:lpstr>
      <vt:lpstr>SO 101 - Chodník</vt:lpstr>
      <vt:lpstr>SO 192 - Dopravní značení...</vt:lpstr>
      <vt:lpstr>1000 - Ostatní náklady</vt:lpstr>
      <vt:lpstr>1020 - VRN</vt:lpstr>
      <vt:lpstr>'1000 - Ostatní náklady'!Názvy_tisku</vt:lpstr>
      <vt:lpstr>'1020 - VRN'!Názvy_tisku</vt:lpstr>
      <vt:lpstr>'Rekapitulace stavby'!Názvy_tisku</vt:lpstr>
      <vt:lpstr>'SO 001 - Příprava území, ...'!Názvy_tisku</vt:lpstr>
      <vt:lpstr>'SO 101 - Chodník'!Názvy_tisku</vt:lpstr>
      <vt:lpstr>'SO 192 - Dopravní značení...'!Názvy_tisku</vt:lpstr>
      <vt:lpstr>'1000 - Ostatní náklady'!Oblast_tisku</vt:lpstr>
      <vt:lpstr>'1020 - VRN'!Oblast_tisku</vt:lpstr>
      <vt:lpstr>'Rekapitulace stavby'!Oblast_tisku</vt:lpstr>
      <vt:lpstr>'SO 001 - Příprava území, ...'!Oblast_tisku</vt:lpstr>
      <vt:lpstr>'SO 101 - Chodník'!Oblast_tisku</vt:lpstr>
      <vt:lpstr>'SO 192 - Dopravní značení...'!Oblast_tisku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Nádeníčková Eva, Ing.</cp:lastModifiedBy>
  <dcterms:created xsi:type="dcterms:W3CDTF">2018-08-19T13:04:20Z</dcterms:created>
  <dcterms:modified xsi:type="dcterms:W3CDTF">2018-12-03T14:00:30Z</dcterms:modified>
</cp:coreProperties>
</file>