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kapitulace stavby" sheetId="1" r:id="rId1"/>
    <sheet name="K13-001-2018 - Oprava hla..." sheetId="2" r:id="rId2"/>
  </sheets>
  <definedNames/>
  <calcPr fullCalcOnLoad="1"/>
</workbook>
</file>

<file path=xl/sharedStrings.xml><?xml version="1.0" encoding="utf-8"?>
<sst xmlns="http://schemas.openxmlformats.org/spreadsheetml/2006/main" count="3167" uniqueCount="801">
  <si>
    <t>Export VZ</t>
  </si>
  <si>
    <t>List obsahuje:</t>
  </si>
  <si>
    <t>3.0</t>
  </si>
  <si>
    <t>ZAMOK</t>
  </si>
  <si>
    <t>False</t>
  </si>
  <si>
    <t>{886a0327-d841-4b0e-bc47-88c1194c60f6}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</si>
  <si>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</si>
  <si>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</si>
  <si>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</si>
  <si>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</si>
  <si>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</si>
  <si>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</si>
  <si>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</si>
  <si>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</si>
  <si>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K13/001/2018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</si>
  <si>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</si>
  <si>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</si>
  <si>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hlavního rozvodu tepla (ÚT) a teplé vody (TV) při tepelném zdroji K13 - Hybešova - topná větev Jesenická, Šumperk</t>
  </si>
  <si>
    <t>0,1</t>
  </si>
  <si>
    <t>KSO:</t>
  </si>
  <si>
    <t/>
  </si>
  <si>
    <t>CC-CZ:</t>
  </si>
  <si>
    <t>1</t>
  </si>
  <si>
    <t>Místo:</t>
  </si>
  <si>
    <t>Jesenická, Šumperk</t>
  </si>
  <si>
    <t>Datum:</t>
  </si>
  <si>
    <t>09.04.2018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</si>
  <si>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</si>
  <si>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</si>
  <si>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</si>
  <si>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</si>
  <si>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</si>
  <si>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</si>
  <si>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</si>
  <si>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</si>
  <si>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</si>
  <si>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</si>
  <si>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</si>
  <si>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</si>
  <si>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</si>
  <si>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</si>
  <si>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</si>
  <si>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</si>
  <si>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</si>
  <si>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</si>
  <si>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</si>
  <si>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</si>
  <si>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</si>
  <si>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</si>
  <si>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</si>
  <si>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</si>
  <si>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</si>
  <si>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</si>
  <si>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</si>
  <si>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</si>
  <si>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</si>
  <si>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</si>
  <si>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</si>
  <si>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</si>
  <si>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</si>
  <si>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</si>
  <si>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</si>
  <si>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</si>
  <si>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</si>
  <si>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</si>
  <si>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</si>
  <si>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</si>
  <si>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</si>
  <si>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</si>
  <si>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</si>
  <si>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</si>
  <si>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</si>
  <si>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</si>
  <si>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</si>
  <si>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</si>
  <si>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</si>
  <si>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</si>
  <si>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</si>
  <si>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</si>
  <si>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</si>
  <si>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</si>
  <si>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</si>
  <si>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</si>
  <si>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</si>
  <si>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</si>
  <si>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</si>
  <si>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</si>
  <si>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</si>
  <si>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</si>
  <si>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</si>
  <si>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</si>
  <si>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</si>
  <si>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</si>
  <si>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</si>
  <si>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</si>
  <si>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</si>
  <si>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</si>
  <si>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</si>
  <si>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</si>
  <si>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722 - Zdravotechnika - vnitřní vodovod</t>
  </si>
  <si>
    <t xml:space="preserve">    734 - Ústřední vytápění - armatury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</si>
  <si>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</si>
  <si>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</si>
  <si>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</si>
  <si>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</si>
  <si>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</si>
  <si>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</si>
  <si>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</si>
  <si>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</si>
  <si>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</si>
  <si>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</si>
  <si>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</si>
  <si>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</si>
  <si>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</si>
  <si>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</si>
  <si>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</si>
  <si>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</si>
  <si>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</si>
  <si>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</si>
  <si>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</si>
  <si>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</si>
  <si>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</si>
  <si>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</si>
  <si>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</si>
  <si>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</si>
  <si>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112101102</t>
  </si>
  <si>
    <t>Kácení stromů listnatých D kmene do 500 mm</t>
  </si>
  <si>
    <t>kus</t>
  </si>
  <si>
    <t>CS ÚRS 2016 01</t>
  </si>
  <si>
    <t>4</t>
  </si>
  <si>
    <t>460204916</t>
  </si>
  <si>
    <t>P</t>
  </si>
  <si>
    <t>Poznámka k položce:
přesný počet stromů bude známo až  v průběhu realizace</t>
  </si>
  <si>
    <t>112101122</t>
  </si>
  <si>
    <t>Kácení stromů jehličnatých D kmene do 500 mm</t>
  </si>
  <si>
    <t>743694346</t>
  </si>
  <si>
    <t xml:space="preserve">Poznámka k položce:
přesný počet stromů bude známo až  v průběhu realizace
</t>
  </si>
  <si>
    <t>3</t>
  </si>
  <si>
    <t>113106121</t>
  </si>
  <si>
    <t>Rozebrání dlažeb komunikací pro pěší z betonových nebo kamenných dlaždic</t>
  </si>
  <si>
    <t>m2</t>
  </si>
  <si>
    <t>-30860220</t>
  </si>
  <si>
    <t>VV</t>
  </si>
  <si>
    <t>1,5*2</t>
  </si>
  <si>
    <t>113106123</t>
  </si>
  <si>
    <t>Rozebrání dlažeb komunikací pro pěší ze zámkových dlaždic</t>
  </si>
  <si>
    <t>1291844196</t>
  </si>
  <si>
    <t>(1,8+1,4+1,8+1,8+1,8+1,8)*2+7*1,4+6*1,8+8*1,8</t>
  </si>
  <si>
    <t>5</t>
  </si>
  <si>
    <t>113107122</t>
  </si>
  <si>
    <t>Odstranění podkladu pl do 50 m2 z kameniva drceného tl 200 mm</t>
  </si>
  <si>
    <t>449595643</t>
  </si>
  <si>
    <t>55,8+3</t>
  </si>
  <si>
    <t>6</t>
  </si>
  <si>
    <t>113107124</t>
  </si>
  <si>
    <t>Odstranění podkladu pl do 50 m2 z kameniva drceného tl 400 mm</t>
  </si>
  <si>
    <t>-1110107799</t>
  </si>
  <si>
    <t>7</t>
  </si>
  <si>
    <t>113107142</t>
  </si>
  <si>
    <t>Odstranění podkladu pl do 50 m2 živičných tl 100 mm</t>
  </si>
  <si>
    <t>-102263850</t>
  </si>
  <si>
    <t>9*2</t>
  </si>
  <si>
    <t>8</t>
  </si>
  <si>
    <t>113202111</t>
  </si>
  <si>
    <t>Vytrhání obrub krajníků obrubníků stojatých</t>
  </si>
  <si>
    <t>m</t>
  </si>
  <si>
    <t>-30932617</t>
  </si>
  <si>
    <t>15*3+2*8+2*6+2*7</t>
  </si>
  <si>
    <t>9</t>
  </si>
  <si>
    <t>119002121</t>
  </si>
  <si>
    <t>Pomocné konstrukce při zabezpečení výkopů přechodovou lávkou l do 2 m včetně zábradlí zřízení</t>
  </si>
  <si>
    <t>267178089</t>
  </si>
  <si>
    <t>119002122</t>
  </si>
  <si>
    <t>Pomocné konstrukce při zabezpečení výkopů přechodovou lávkou l do 2 m včetně zábradlí odstranění</t>
  </si>
  <si>
    <t>1711851231</t>
  </si>
  <si>
    <t>11</t>
  </si>
  <si>
    <t>121101101</t>
  </si>
  <si>
    <t>Sejmutí ornice s přemístěním na vzdálenost do 50 m</t>
  </si>
  <si>
    <t>m3</t>
  </si>
  <si>
    <t>-1699388497</t>
  </si>
  <si>
    <t>Poznámka k položce:
ornice bude ponechána na závěrečné terénní úpravy</t>
  </si>
  <si>
    <t>(59+16+7+73+17+7+72+18+7+46+25+7+53+54)*1,8*0,15</t>
  </si>
  <si>
    <t>-(18+3+55,8)*1,8*0,15</t>
  </si>
  <si>
    <t>Součet</t>
  </si>
  <si>
    <t>12</t>
  </si>
  <si>
    <t>122201101.1</t>
  </si>
  <si>
    <t>Úprava rýhy pro osazení obrub</t>
  </si>
  <si>
    <t>1540241024</t>
  </si>
  <si>
    <t>(15*3+2*8+2*6+2*7)*0,3*0,3</t>
  </si>
  <si>
    <t>13</t>
  </si>
  <si>
    <t>122201102</t>
  </si>
  <si>
    <t>Odkopávky a prokopávky nezapažené v hornině tř. 3 objem do 1000 m3</t>
  </si>
  <si>
    <t>-314072616</t>
  </si>
  <si>
    <t>Poznámka k položce:
Hloubka výkopu odhadnutá průměrem</t>
  </si>
  <si>
    <t>(59+16+7+73+17+7+72+18+7+46+25+7+53+54-18-3-55,8)*1,8*0,85"v zeleni</t>
  </si>
  <si>
    <t>18*0,35"pod asf.</t>
  </si>
  <si>
    <t>(3+55,8)*0,6"pod chodníky</t>
  </si>
  <si>
    <t>Mezisoučet</t>
  </si>
  <si>
    <t>(53+54)*1,2*0,8-(2*3,02+1,882+1,204)"poslední úsek teplovodu 38-48</t>
  </si>
  <si>
    <t>14</t>
  </si>
  <si>
    <t>122201109</t>
  </si>
  <si>
    <t>Příplatek za lepivost u odkopávek v hornině tř. 1 až 3</t>
  </si>
  <si>
    <t>-322361322</t>
  </si>
  <si>
    <t>130001101</t>
  </si>
  <si>
    <t>Příplatek za ztížení vykopávky v blízkosti podzemního vedení</t>
  </si>
  <si>
    <t>922109375</t>
  </si>
  <si>
    <t>1,8*0,85*20"ing.sítě</t>
  </si>
  <si>
    <t>(53+54)*1,2*0,4-(2*3,02+1,882+1,204)"TV,ÚT</t>
  </si>
  <si>
    <t>16</t>
  </si>
  <si>
    <t>130901121</t>
  </si>
  <si>
    <t>Bourání kcí v hloubených vykopávkách ze zdiva z betonu prostého ručně</t>
  </si>
  <si>
    <t>1128624336</t>
  </si>
  <si>
    <t>3*(6*0,15*0,6)</t>
  </si>
  <si>
    <t>17</t>
  </si>
  <si>
    <t>162501102</t>
  </si>
  <si>
    <t>Vodorovné přemístění do 3000 m výkopku/sypaniny z horniny tř. 1 až 4</t>
  </si>
  <si>
    <t>1640771453</t>
  </si>
  <si>
    <t>18</t>
  </si>
  <si>
    <t>167101101</t>
  </si>
  <si>
    <t>Nakládání výkopku z hornin tř. 1 až 4 do 100 m3</t>
  </si>
  <si>
    <t>-189545593</t>
  </si>
  <si>
    <t>19</t>
  </si>
  <si>
    <t>174101101</t>
  </si>
  <si>
    <t>Zásyp jam, šachet rýh nebo kolem objektů sypaninou se zhutněním</t>
  </si>
  <si>
    <t>-961984801</t>
  </si>
  <si>
    <t>Poznámka k položce:
chybějící zemina bude dovezena ze skládky investora</t>
  </si>
  <si>
    <t>(59+16+7+73+17+7+72+18+7+46+25+7+53+54-18-3-55,8)*1,8*(0,85+0,12)"v zeleni</t>
  </si>
  <si>
    <t>18*(0,35+0,17)"pod asf.</t>
  </si>
  <si>
    <t>(3+55,8)*(0,6+0,12)"pod chodníky</t>
  </si>
  <si>
    <t>20</t>
  </si>
  <si>
    <t>175151101</t>
  </si>
  <si>
    <t>Obsypání potrubí strojně sypaninou bez prohození, uloženou do 3 m</t>
  </si>
  <si>
    <t>-593032524</t>
  </si>
  <si>
    <t>460,5*1,5*0,48</t>
  </si>
  <si>
    <t>-(0,54+0,543+0,684+2,841+6,213+4,343+5,471+4,516+25,123)</t>
  </si>
  <si>
    <t>M</t>
  </si>
  <si>
    <t>583312000</t>
  </si>
  <si>
    <t>štěrkopísek zásypový materiál</t>
  </si>
  <si>
    <t>t</t>
  </si>
  <si>
    <t>-48069531</t>
  </si>
  <si>
    <t>281,286*2 'Přepočtené koeficientem množství</t>
  </si>
  <si>
    <t>22</t>
  </si>
  <si>
    <t>181301112</t>
  </si>
  <si>
    <t>Rozprostření ornice tl vrstvy do 150 mm pl přes 500 m2 v rovině nebo ve svahu do 1:5</t>
  </si>
  <si>
    <t>-798565236</t>
  </si>
  <si>
    <t>103,734/0,15</t>
  </si>
  <si>
    <t>23</t>
  </si>
  <si>
    <t>181411131</t>
  </si>
  <si>
    <t>Založení parkového trávníku výsevem plochy do 1000 m2 v rovině a ve svahu do 1:5</t>
  </si>
  <si>
    <t>-1274116356</t>
  </si>
  <si>
    <t>24</t>
  </si>
  <si>
    <t>005724100</t>
  </si>
  <si>
    <t>osivo směs travní parková</t>
  </si>
  <si>
    <t>kg</t>
  </si>
  <si>
    <t>-1587683874</t>
  </si>
  <si>
    <t>691,56*0,025</t>
  </si>
  <si>
    <t>Svislé a kompletní konstrukce</t>
  </si>
  <si>
    <t>25</t>
  </si>
  <si>
    <t>310239211.1</t>
  </si>
  <si>
    <t>Zapravení prostupu potrubí do objektu, včetně doplnění hydroizolace</t>
  </si>
  <si>
    <t>ks</t>
  </si>
  <si>
    <t>659519980</t>
  </si>
  <si>
    <t>26</t>
  </si>
  <si>
    <t>388129720</t>
  </si>
  <si>
    <t>Montáž ŽB krycích desek prefabrikovaných kanálů pro IS hmotnosti do 1 t</t>
  </si>
  <si>
    <t>-200086456</t>
  </si>
  <si>
    <t xml:space="preserve">12/0,3"pod asf. </t>
  </si>
  <si>
    <t>Vodorovné konstrukce</t>
  </si>
  <si>
    <t>27</t>
  </si>
  <si>
    <t>451573111</t>
  </si>
  <si>
    <t>Lože pod potrubí otevřený výkop ze štěrkopísku</t>
  </si>
  <si>
    <t>-595947198</t>
  </si>
  <si>
    <t>(59+16+7+73+17+7+72+18+7+46+25+7+53+54)*1,5*0,2</t>
  </si>
  <si>
    <t>Komunikace pozemní</t>
  </si>
  <si>
    <t>28</t>
  </si>
  <si>
    <t>564761111</t>
  </si>
  <si>
    <t>Podklad z kameniva hrubého drceného vel. 32-63 mm tl 200 mm</t>
  </si>
  <si>
    <t>1213407287</t>
  </si>
  <si>
    <t>29</t>
  </si>
  <si>
    <t>564851111</t>
  </si>
  <si>
    <t>Podklad ze štěrkodrtě ŠD tl. 150mm</t>
  </si>
  <si>
    <t>-937790163</t>
  </si>
  <si>
    <t>55,8+3"chodníky</t>
  </si>
  <si>
    <t>18"asf.</t>
  </si>
  <si>
    <t>30</t>
  </si>
  <si>
    <t>572341112.1</t>
  </si>
  <si>
    <t>Vyspravení krytu komunikací po překopech plochy přes 15 m2 asfalt betonem ACO (AB) tl 100 mm</t>
  </si>
  <si>
    <t>-1504671977</t>
  </si>
  <si>
    <t>31</t>
  </si>
  <si>
    <t>573211111</t>
  </si>
  <si>
    <t>Postřik živičný spojovací z asfaltu v množství do 0,70 kg/m2</t>
  </si>
  <si>
    <t>-631906882</t>
  </si>
  <si>
    <t>32</t>
  </si>
  <si>
    <t>596211110</t>
  </si>
  <si>
    <t>Kladení zámkové dlažby komunikací pro pěší tl 60 mm skupiny A pl do 50 m2</t>
  </si>
  <si>
    <t>2090303413</t>
  </si>
  <si>
    <t>55,8</t>
  </si>
  <si>
    <t>33</t>
  </si>
  <si>
    <t>596811120</t>
  </si>
  <si>
    <t>Kladení betonové dlažby komunikací pro pěší do lože z kameniva vel do 0,09 m2 plochy do 50 m2</t>
  </si>
  <si>
    <t>1018141347</t>
  </si>
  <si>
    <t>Trubní vedení</t>
  </si>
  <si>
    <t>34</t>
  </si>
  <si>
    <t>866161001.1</t>
  </si>
  <si>
    <t>Montáž potrubí předizolovaného S 32/75</t>
  </si>
  <si>
    <t>374248463</t>
  </si>
  <si>
    <t>35</t>
  </si>
  <si>
    <t>286165570.1</t>
  </si>
  <si>
    <t>potrubí PEX S 32/75 (10bar) v roli</t>
  </si>
  <si>
    <t>-1809328087</t>
  </si>
  <si>
    <t>Poznámka k položce:
Tepelná ztráta potrubí qmax=5,579 W/m při TM=50K</t>
  </si>
  <si>
    <t>7+25+7+18+7+17+7+16+4*1</t>
  </si>
  <si>
    <t>36</t>
  </si>
  <si>
    <t>286165570.2</t>
  </si>
  <si>
    <t>ostatní trubní díly a spojovací materiál S 32/75</t>
  </si>
  <si>
    <t>kpl</t>
  </si>
  <si>
    <t>111508108</t>
  </si>
  <si>
    <t xml:space="preserve">Poznámka k položce:
</t>
  </si>
  <si>
    <t>37</t>
  </si>
  <si>
    <t>866171002.1</t>
  </si>
  <si>
    <t>Montáž potrubí předizolovaného S 40/90</t>
  </si>
  <si>
    <t>12593247</t>
  </si>
  <si>
    <t>38</t>
  </si>
  <si>
    <t>286165590.1</t>
  </si>
  <si>
    <t>potrubí PEX S 40/90 (10bar) v roli</t>
  </si>
  <si>
    <t>-733630421</t>
  </si>
  <si>
    <t>Poznámka k položce:
Tepelná ztráta potrubí qmax=5,829 W/m při TM=50K</t>
  </si>
  <si>
    <t>53,5+53+7+25+7+18+7+17+7+16+5*1</t>
  </si>
  <si>
    <t>39</t>
  </si>
  <si>
    <t>286165590.2</t>
  </si>
  <si>
    <t>ostatní trubní díly a spojovací materiál S 40/90</t>
  </si>
  <si>
    <t>-189392151</t>
  </si>
  <si>
    <t>40</t>
  </si>
  <si>
    <t>866181003.1</t>
  </si>
  <si>
    <t>Montáž potrubí předizolovaného S 50/110</t>
  </si>
  <si>
    <t>421929359</t>
  </si>
  <si>
    <t>41</t>
  </si>
  <si>
    <t>286165620.1</t>
  </si>
  <si>
    <t>potrubí PEX S 50/110 (10bar) v roli</t>
  </si>
  <si>
    <t>287915329</t>
  </si>
  <si>
    <t>Poznámka k položce:
Tepelná ztráta potrubí qmax=6,011 W/m při TM=50K</t>
  </si>
  <si>
    <t>53,5+53+46+72+73+1</t>
  </si>
  <si>
    <t>42</t>
  </si>
  <si>
    <t>286165620.2</t>
  </si>
  <si>
    <t>ostatní trubní díly a spojovací materiál S 50/110</t>
  </si>
  <si>
    <t>-883404687</t>
  </si>
  <si>
    <t>43</t>
  </si>
  <si>
    <t>866211003.1</t>
  </si>
  <si>
    <t>Montáž potrubí předizolovaného S63/125</t>
  </si>
  <si>
    <t>649104546</t>
  </si>
  <si>
    <t>44</t>
  </si>
  <si>
    <t>286165650.1</t>
  </si>
  <si>
    <t>trubka PEX S 63/125 (10bar) v roli</t>
  </si>
  <si>
    <t>2025203063</t>
  </si>
  <si>
    <t>Poznámka k položce:
Tepelná ztráta potrubí qmax=6,791 W/m při TM=50K</t>
  </si>
  <si>
    <t>53,5+53+46+72+73+59*2</t>
  </si>
  <si>
    <t>45</t>
  </si>
  <si>
    <t>286165650.2</t>
  </si>
  <si>
    <t>ostatní trubní díly a spojovací materiál S 63/125</t>
  </si>
  <si>
    <t>1726019496</t>
  </si>
  <si>
    <t>46</t>
  </si>
  <si>
    <t>891181221.2</t>
  </si>
  <si>
    <t>Montáž vodovodních šoupátek s ručním kolečkem v šachtách DN 25</t>
  </si>
  <si>
    <t>716965503</t>
  </si>
  <si>
    <t>47</t>
  </si>
  <si>
    <t>734271145</t>
  </si>
  <si>
    <t>Šoupátko závitové uzavírací G 1 PN 20 do 80°C</t>
  </si>
  <si>
    <t>-1924615990</t>
  </si>
  <si>
    <t>48</t>
  </si>
  <si>
    <t>891181221.1</t>
  </si>
  <si>
    <t>Montáž vodovodních šoupátek s ručním kolečkem v šachtách DN 32</t>
  </si>
  <si>
    <t>2001474825</t>
  </si>
  <si>
    <t>49</t>
  </si>
  <si>
    <t>734271146</t>
  </si>
  <si>
    <t>Šoupátko závitové uzavírací G 5/4 PN 20 do 80°C</t>
  </si>
  <si>
    <t>296211540</t>
  </si>
  <si>
    <t>50</t>
  </si>
  <si>
    <t>891181221</t>
  </si>
  <si>
    <t>Montáž vodovodních šoupátek s ručním kolečkem v šachtách DN 40</t>
  </si>
  <si>
    <t>1299055973</t>
  </si>
  <si>
    <t>51</t>
  </si>
  <si>
    <t>734271147</t>
  </si>
  <si>
    <t>Šoupátko závitové uzavírací G 6/4 PN 20 do 80°C</t>
  </si>
  <si>
    <t>343567031</t>
  </si>
  <si>
    <t>52</t>
  </si>
  <si>
    <t>891211221</t>
  </si>
  <si>
    <t>Montáž vodovodních šoupátek s ručním kolečkem v šachtách DN 50</t>
  </si>
  <si>
    <t>610057557</t>
  </si>
  <si>
    <t>53</t>
  </si>
  <si>
    <t>734271148</t>
  </si>
  <si>
    <t>Šoupátko závitové uzavírací G 2 PN 20 do 80°C</t>
  </si>
  <si>
    <t>271512839</t>
  </si>
  <si>
    <t>54</t>
  </si>
  <si>
    <t>892241111</t>
  </si>
  <si>
    <t>Tlaková zkouška vodou potrubí do DN80</t>
  </si>
  <si>
    <t>-1432144005</t>
  </si>
  <si>
    <t>460,5*2+5*2</t>
  </si>
  <si>
    <t>55</t>
  </si>
  <si>
    <t>899722111</t>
  </si>
  <si>
    <t>Krytí potrubí z plastů výstražnou fólií z PVC 25 cm-zelená</t>
  </si>
  <si>
    <t>1790760276</t>
  </si>
  <si>
    <t>460,5*4+5*4</t>
  </si>
  <si>
    <t>Ostatní konstrukce a práce, bourání</t>
  </si>
  <si>
    <t>56</t>
  </si>
  <si>
    <t>916131213</t>
  </si>
  <si>
    <t>Osazení silničního obrubníku betonového stojatého s boční opěrou do lože z betonu prostého</t>
  </si>
  <si>
    <t>314817386</t>
  </si>
  <si>
    <t>57</t>
  </si>
  <si>
    <t>592174650</t>
  </si>
  <si>
    <t>obrubník betonový silniční Standard 100x15x25 cm</t>
  </si>
  <si>
    <t>128</t>
  </si>
  <si>
    <t>1173097803</t>
  </si>
  <si>
    <t>58</t>
  </si>
  <si>
    <t>916231213</t>
  </si>
  <si>
    <t>Osazení chodníkového obrubníku betonového stojatého s boční opěrou do lože z betonu prostého</t>
  </si>
  <si>
    <t>1248679716</t>
  </si>
  <si>
    <t>12*3+2*8+2*6+2*7</t>
  </si>
  <si>
    <t>141</t>
  </si>
  <si>
    <t>592172120</t>
  </si>
  <si>
    <t>obrubník betonový zahradní ABO 020-19 šedý 100 x 5 x 20 cm</t>
  </si>
  <si>
    <t>2095718389</t>
  </si>
  <si>
    <t>59</t>
  </si>
  <si>
    <t>919735113</t>
  </si>
  <si>
    <t>Řezání stávajícího živičného krytu hl do 150 mm</t>
  </si>
  <si>
    <t>-971547774</t>
  </si>
  <si>
    <t>2*9</t>
  </si>
  <si>
    <t>60</t>
  </si>
  <si>
    <t>963015111</t>
  </si>
  <si>
    <t>Demontáž prefabrikovaných krycích desek kanálů, šachet nebo žump do hmotnosti 0,06 t</t>
  </si>
  <si>
    <t>944424625</t>
  </si>
  <si>
    <t>(7+25+46+7+18+72+7+17+73+7+16+59)/0,3</t>
  </si>
  <si>
    <t>61</t>
  </si>
  <si>
    <t>965042141.1</t>
  </si>
  <si>
    <t xml:space="preserve">Bourání mazanin betonových tl do 100 mm </t>
  </si>
  <si>
    <t>1822204567</t>
  </si>
  <si>
    <t>354*1,5*0,1</t>
  </si>
  <si>
    <t>142</t>
  </si>
  <si>
    <t>979024442</t>
  </si>
  <si>
    <t>Očištění vybouraných obrubníků a krajníků chodníkových</t>
  </si>
  <si>
    <t>-1593749782</t>
  </si>
  <si>
    <t>997</t>
  </si>
  <si>
    <t>Přesun sutě</t>
  </si>
  <si>
    <t>63</t>
  </si>
  <si>
    <t>997013501.1</t>
  </si>
  <si>
    <t>Odvoz demontovaného potrubí do sběrného dvora do 1 km snaložením a složením složením</t>
  </si>
  <si>
    <t>915027429</t>
  </si>
  <si>
    <t>Poznámka k položce:
doložit vážní lístky, viz smlouva o dílo</t>
  </si>
  <si>
    <t>64</t>
  </si>
  <si>
    <t>997221571</t>
  </si>
  <si>
    <t>Vodorovná doprava vybouraných hmot do 1 km</t>
  </si>
  <si>
    <t>638450927</t>
  </si>
  <si>
    <t>116,82+31,86+8,732+3,258+23,898</t>
  </si>
  <si>
    <t>65</t>
  </si>
  <si>
    <t>997221579</t>
  </si>
  <si>
    <t>Příplatek ZKD 1 km u vodorovné dopravy vybouraných hmot</t>
  </si>
  <si>
    <t>814148451</t>
  </si>
  <si>
    <t>Poznámka k položce:
na veřejnou skládku na vzdálenost 7km za posledních 6km</t>
  </si>
  <si>
    <t>152,708</t>
  </si>
  <si>
    <t>152,708*6 'Přepočtené koeficientem množství</t>
  </si>
  <si>
    <t>66</t>
  </si>
  <si>
    <t>997013801</t>
  </si>
  <si>
    <t>Poplatek za uložení stavebního betonového odpadu na skládce (skládkovné)</t>
  </si>
  <si>
    <t>-615008195</t>
  </si>
  <si>
    <t>116,82+31,86</t>
  </si>
  <si>
    <t>67</t>
  </si>
  <si>
    <t>997013814</t>
  </si>
  <si>
    <t>Poplatek za uložení stavebního odpadu z izolačních hmot na skládce (skládkovné)</t>
  </si>
  <si>
    <t>-333851831</t>
  </si>
  <si>
    <t>68</t>
  </si>
  <si>
    <t>997221845</t>
  </si>
  <si>
    <t>Poplatek za uložení odpadu z asfaltových povrchů na skládce (skládkovné)</t>
  </si>
  <si>
    <t>909883851</t>
  </si>
  <si>
    <t>69</t>
  </si>
  <si>
    <t>997221855</t>
  </si>
  <si>
    <t>Poplatek za uložení odpadu z kameniva na skládce (skládkovné)</t>
  </si>
  <si>
    <t>-1148778272</t>
  </si>
  <si>
    <t>13,818+10,08</t>
  </si>
  <si>
    <t>998</t>
  </si>
  <si>
    <t>Přesun hmot</t>
  </si>
  <si>
    <t>70</t>
  </si>
  <si>
    <t>998272201</t>
  </si>
  <si>
    <t>Přesun hmot pro trubní vedení z ocelových trub svařovaných otevřený výkop</t>
  </si>
  <si>
    <t>869594650</t>
  </si>
  <si>
    <t>71</t>
  </si>
  <si>
    <t>998276129.1</t>
  </si>
  <si>
    <t>Doprava potrubí PEX TV na staveniště</t>
  </si>
  <si>
    <t>-1764676045</t>
  </si>
  <si>
    <t>72</t>
  </si>
  <si>
    <t>998276129.2</t>
  </si>
  <si>
    <t>Doprava předizolovaného potrubí ÚT na staveniště</t>
  </si>
  <si>
    <t>-1812497464</t>
  </si>
  <si>
    <t>PSV</t>
  </si>
  <si>
    <t>Práce a dodávky PSV</t>
  </si>
  <si>
    <t>713</t>
  </si>
  <si>
    <t>Izolace tepelné</t>
  </si>
  <si>
    <t>73</t>
  </si>
  <si>
    <t>713410833</t>
  </si>
  <si>
    <t>Odstarnění izolace tepelné potrubí pásy nebo rohožemi s AL fólií staženými drátem tl přes 50 mm</t>
  </si>
  <si>
    <t>1777710853</t>
  </si>
  <si>
    <t>2*169,194+2*53,087+2*31,8+357,149+93+40,036+116,996+86,359+14,476</t>
  </si>
  <si>
    <t>722</t>
  </si>
  <si>
    <t>Zdravotechnika - vnitřní vodovod</t>
  </si>
  <si>
    <t>74</t>
  </si>
  <si>
    <t>722220864</t>
  </si>
  <si>
    <t>Demontáž armatur závitových se dvěma závity do DN50</t>
  </si>
  <si>
    <t>295653546</t>
  </si>
  <si>
    <t>5*2</t>
  </si>
  <si>
    <t>75</t>
  </si>
  <si>
    <t>722231053</t>
  </si>
  <si>
    <t>Šoupátko mosazné G 1 PN 10 do 80°C s 2x vnitřním závitem</t>
  </si>
  <si>
    <t>243035157</t>
  </si>
  <si>
    <t>76</t>
  </si>
  <si>
    <t>722231054</t>
  </si>
  <si>
    <t>Šoupátko mosazné G 5/4 PN 10 do 80°C s 2x vnitřním závitem</t>
  </si>
  <si>
    <t>-1918853942</t>
  </si>
  <si>
    <t>77</t>
  </si>
  <si>
    <t>722231055</t>
  </si>
  <si>
    <t>Šoupátko mosazné G 6/4 PN 10 do 80°C s 2x vnitřním závitem</t>
  </si>
  <si>
    <t>1307034862</t>
  </si>
  <si>
    <t>78</t>
  </si>
  <si>
    <t>998722201</t>
  </si>
  <si>
    <t>Přesun hmot procentní pro vnitřní vodovod v objektech v do 6 m 1,02%</t>
  </si>
  <si>
    <t>%</t>
  </si>
  <si>
    <t>226734015</t>
  </si>
  <si>
    <t>734</t>
  </si>
  <si>
    <t>Ústřední vytápění - armatury</t>
  </si>
  <si>
    <t>79</t>
  </si>
  <si>
    <t>734100812</t>
  </si>
  <si>
    <t>Demontáž armatury přírubové se dvěma přírubami do DN 100</t>
  </si>
  <si>
    <t>1481426860</t>
  </si>
  <si>
    <t>80</t>
  </si>
  <si>
    <t>734151216</t>
  </si>
  <si>
    <t>Šoupátko přírubové třmenové DN 65 PN 6 do 200°C těsnící sedlo mosaz/mosaz</t>
  </si>
  <si>
    <t>soubor</t>
  </si>
  <si>
    <t>-1312268471</t>
  </si>
  <si>
    <t>4*2</t>
  </si>
  <si>
    <t>81</t>
  </si>
  <si>
    <t>734151217</t>
  </si>
  <si>
    <t>Šoupátko přírubové třmenové DN 80 PN 6 do 200°C těsnící sedlo mosaz/mosaz</t>
  </si>
  <si>
    <t>1539731947</t>
  </si>
  <si>
    <t>82</t>
  </si>
  <si>
    <t>998734201</t>
  </si>
  <si>
    <t>Přesun hmot procentní pro armatury v objektech v do 6 m 0,27%</t>
  </si>
  <si>
    <t>1276953731</t>
  </si>
  <si>
    <t>Práce a dodávky M</t>
  </si>
  <si>
    <t>23-M</t>
  </si>
  <si>
    <t>Montáže potrubí</t>
  </si>
  <si>
    <t>83</t>
  </si>
  <si>
    <t>230011047.1</t>
  </si>
  <si>
    <t>Montáž potrubí ÚT DN65</t>
  </si>
  <si>
    <t>1791401250</t>
  </si>
  <si>
    <t>(7+25+7+18+7+17+7+16)*2+4*2</t>
  </si>
  <si>
    <t>84</t>
  </si>
  <si>
    <t>552711160.1</t>
  </si>
  <si>
    <t>trubka  76,1*3,2/160 IPS</t>
  </si>
  <si>
    <t>1032613435</t>
  </si>
  <si>
    <t>Poznámka k položce:
Tepelná ztráta potrubí qmax=14,776 W/m při TM=70K</t>
  </si>
  <si>
    <t>85</t>
  </si>
  <si>
    <t>552715040.1</t>
  </si>
  <si>
    <t>PE smršt. objímka komplet 76,1/160 L=0,7m</t>
  </si>
  <si>
    <t>-1567596859</t>
  </si>
  <si>
    <t>86</t>
  </si>
  <si>
    <t>552715040.2</t>
  </si>
  <si>
    <t xml:space="preserve">CANUSA smršť. víko SimplexCSS-65 </t>
  </si>
  <si>
    <t>1876086337</t>
  </si>
  <si>
    <t>87</t>
  </si>
  <si>
    <t>552715040.3</t>
  </si>
  <si>
    <t>těsnící kruh pr.160</t>
  </si>
  <si>
    <t>471199997</t>
  </si>
  <si>
    <t>88</t>
  </si>
  <si>
    <t>230011057.1</t>
  </si>
  <si>
    <t>Montáž potrubí ÚT DN80</t>
  </si>
  <si>
    <t>-1234145780</t>
  </si>
  <si>
    <t>(53,5+53)*2+2</t>
  </si>
  <si>
    <t>89</t>
  </si>
  <si>
    <t>552711190.1</t>
  </si>
  <si>
    <t>trubka 88,9*3,2/180 IPS</t>
  </si>
  <si>
    <t>-45368025</t>
  </si>
  <si>
    <t>Poznámka k položce:
Tepelná ztráta potrubí qmax=15,480 W/m při TM=70K</t>
  </si>
  <si>
    <t>90</t>
  </si>
  <si>
    <t>552715050.1</t>
  </si>
  <si>
    <t>PE smršt. objímka komplet 88,9/180 L=0,7m</t>
  </si>
  <si>
    <t>817809242</t>
  </si>
  <si>
    <t>91</t>
  </si>
  <si>
    <t>552715050.2</t>
  </si>
  <si>
    <t>CANUSA smršť. víko SimplexCSS-80 95-50/195-130</t>
  </si>
  <si>
    <t>-20267303</t>
  </si>
  <si>
    <t>92</t>
  </si>
  <si>
    <t>552715050.3</t>
  </si>
  <si>
    <t>těsnící kruh pr.180</t>
  </si>
  <si>
    <t>1792247723</t>
  </si>
  <si>
    <t>93</t>
  </si>
  <si>
    <t>230011067.1</t>
  </si>
  <si>
    <t>Montáž potrubí ÚT DN100</t>
  </si>
  <si>
    <t>81872816</t>
  </si>
  <si>
    <t>46*2</t>
  </si>
  <si>
    <t>94</t>
  </si>
  <si>
    <t>552711220.1</t>
  </si>
  <si>
    <t>trubka 114,3*3,6/225 IPS</t>
  </si>
  <si>
    <t>-1859890382</t>
  </si>
  <si>
    <t>Poznámka k položce:
Tepelná ztráta potrubí qmax=16,253 W/m při TM=70K</t>
  </si>
  <si>
    <t>95</t>
  </si>
  <si>
    <t>552715070.1</t>
  </si>
  <si>
    <t>PE smršt. objímka komplet 114,3/225 L=0,7m</t>
  </si>
  <si>
    <t>499539063</t>
  </si>
  <si>
    <t>96</t>
  </si>
  <si>
    <t>552715070.3</t>
  </si>
  <si>
    <t>těsnící kruh pr.225</t>
  </si>
  <si>
    <t>-1819895193</t>
  </si>
  <si>
    <t>97</t>
  </si>
  <si>
    <t>230011077.1</t>
  </si>
  <si>
    <t>Montáž potrubí ÚT DN125</t>
  </si>
  <si>
    <t>-190158200</t>
  </si>
  <si>
    <t>98</t>
  </si>
  <si>
    <t>552711250.1</t>
  </si>
  <si>
    <t>trubka 139,7*3,6/250 IPS</t>
  </si>
  <si>
    <t>571481279</t>
  </si>
  <si>
    <t>99</t>
  </si>
  <si>
    <t>552715080.1</t>
  </si>
  <si>
    <t>PE smršt. obj. komplet 139,7/250 L=0,7m</t>
  </si>
  <si>
    <t>256255791</t>
  </si>
  <si>
    <t>552715080.2</t>
  </si>
  <si>
    <t>CANUSA smršť. víko SimplexCSS-110 180-120/295-220</t>
  </si>
  <si>
    <t>1454544661</t>
  </si>
  <si>
    <t>101</t>
  </si>
  <si>
    <t>552715080.3</t>
  </si>
  <si>
    <t>těsnící kruh pr.250</t>
  </si>
  <si>
    <t>-262994171</t>
  </si>
  <si>
    <t>102</t>
  </si>
  <si>
    <t>230024047.1</t>
  </si>
  <si>
    <t>Montáž trubní díly přivařovací ÚT DN65</t>
  </si>
  <si>
    <t>539504769</t>
  </si>
  <si>
    <t>103</t>
  </si>
  <si>
    <t>552711160.1a</t>
  </si>
  <si>
    <t>ohyb 90° 76,1*3,2/160-1*1 BA 5 IPS</t>
  </si>
  <si>
    <t>851867522</t>
  </si>
  <si>
    <t>104</t>
  </si>
  <si>
    <t>230024057.1</t>
  </si>
  <si>
    <t>Montáž trubní díly přivařovací ÚT DN80</t>
  </si>
  <si>
    <t>-1062004278</t>
  </si>
  <si>
    <t>105</t>
  </si>
  <si>
    <t>552711190.1a</t>
  </si>
  <si>
    <t>ohyb  88,9*3,2/180-1*1 BA 5 IPS</t>
  </si>
  <si>
    <t>256</t>
  </si>
  <si>
    <t>-1019870473</t>
  </si>
  <si>
    <t>106</t>
  </si>
  <si>
    <t>230024067.1</t>
  </si>
  <si>
    <t>Montáž trubní díly přivařovací ÚT DN100</t>
  </si>
  <si>
    <t>1112874305</t>
  </si>
  <si>
    <t>107</t>
  </si>
  <si>
    <t>552711220.1b</t>
  </si>
  <si>
    <t>redukce 114,3*3,6/225-88,9*3,2/180 IPS</t>
  </si>
  <si>
    <t>-212413982</t>
  </si>
  <si>
    <t>108</t>
  </si>
  <si>
    <t>552711220.1b1</t>
  </si>
  <si>
    <t>PE smršť. redukční obj. komplet 114,3/225-88,9/180</t>
  </si>
  <si>
    <t>1015691299</t>
  </si>
  <si>
    <t>109</t>
  </si>
  <si>
    <t>552711220.1c</t>
  </si>
  <si>
    <t>odbočka 114,3*3,6/225-76,1*3,2/160 IPS</t>
  </si>
  <si>
    <t>-81951863</t>
  </si>
  <si>
    <t>110</t>
  </si>
  <si>
    <t>230024077.1</t>
  </si>
  <si>
    <t>Montáž trubní díly přivařovací ÚT DN125</t>
  </si>
  <si>
    <t>554896543</t>
  </si>
  <si>
    <t>111</t>
  </si>
  <si>
    <t>552711250.1b</t>
  </si>
  <si>
    <t>redukce 139,7*3,6/250-114,3*3,6/225 IPS</t>
  </si>
  <si>
    <t>-1424894515</t>
  </si>
  <si>
    <t>112</t>
  </si>
  <si>
    <t>552711250.1a</t>
  </si>
  <si>
    <t>ohyb 45°139,7*3,6/250-1*1 IPS</t>
  </si>
  <si>
    <t>533153168</t>
  </si>
  <si>
    <t>113</t>
  </si>
  <si>
    <t>552711250.1bb</t>
  </si>
  <si>
    <t>PE smršť. redukční obj. komplet 139,7/250-114,3/225</t>
  </si>
  <si>
    <t>-1649545372</t>
  </si>
  <si>
    <t>114</t>
  </si>
  <si>
    <t>552711250.1c</t>
  </si>
  <si>
    <t>odbočka 139,7*3,6/250-76,1*3,2/6 IPS</t>
  </si>
  <si>
    <t>850992505</t>
  </si>
  <si>
    <t>115</t>
  </si>
  <si>
    <t>552001</t>
  </si>
  <si>
    <t>dilatační polštář 1000*240*40</t>
  </si>
  <si>
    <t>1539312531</t>
  </si>
  <si>
    <t>116</t>
  </si>
  <si>
    <t>605120030</t>
  </si>
  <si>
    <t>podkladní trámky 100*100*500</t>
  </si>
  <si>
    <t>2130180561</t>
  </si>
  <si>
    <t>117</t>
  </si>
  <si>
    <t>230032028</t>
  </si>
  <si>
    <t>Montáž přírubových spojů do PN 16 DN 65</t>
  </si>
  <si>
    <t>-40882698</t>
  </si>
  <si>
    <t>118</t>
  </si>
  <si>
    <t>422236550</t>
  </si>
  <si>
    <t>šoupátko IKO-Plus ze ŠL třmenové m/m typ 503 DN65x170 mm</t>
  </si>
  <si>
    <t>2053488292</t>
  </si>
  <si>
    <t>119</t>
  </si>
  <si>
    <t>230032029</t>
  </si>
  <si>
    <t>Montáž přírubových spojů do PN 16 DN 80</t>
  </si>
  <si>
    <t>-1261942657</t>
  </si>
  <si>
    <t>120</t>
  </si>
  <si>
    <t>422236560.1</t>
  </si>
  <si>
    <t>šoupátko IKO-Plus ze ŠL třmenové m/m typ 503 DN80x180 mm včetně přírub</t>
  </si>
  <si>
    <t>1166543892</t>
  </si>
  <si>
    <t>121</t>
  </si>
  <si>
    <t>230032031</t>
  </si>
  <si>
    <t>Montáž přírubových spojů do PN 16 DN 125</t>
  </si>
  <si>
    <t>1622374921</t>
  </si>
  <si>
    <t>122</t>
  </si>
  <si>
    <t>422236580.1</t>
  </si>
  <si>
    <t>šoupátko IKO-Plus ze ŠL třmenové m/m typ 503 DN125x200 mm včetně přírub</t>
  </si>
  <si>
    <t>1659042495</t>
  </si>
  <si>
    <t>123</t>
  </si>
  <si>
    <t>230170014</t>
  </si>
  <si>
    <t>Tlakové zkoušky těsnosti potrubí ÚT - zkouška DN do 200</t>
  </si>
  <si>
    <t>1161700626</t>
  </si>
  <si>
    <t>124</t>
  </si>
  <si>
    <t>892271111.1</t>
  </si>
  <si>
    <t>Rentgenování svarů předizolovaného potrubí v rozsahu 20%</t>
  </si>
  <si>
    <t>1138670988</t>
  </si>
  <si>
    <t>125</t>
  </si>
  <si>
    <t>230083020.1</t>
  </si>
  <si>
    <t>Demontáž potrubí do šrotu DN25</t>
  </si>
  <si>
    <t>1021879489</t>
  </si>
  <si>
    <t>53,5+53</t>
  </si>
  <si>
    <t>126</t>
  </si>
  <si>
    <t>230083027.1</t>
  </si>
  <si>
    <t>Demontáž potrubí do šrotu DN32</t>
  </si>
  <si>
    <t>1039997988</t>
  </si>
  <si>
    <t>7+25</t>
  </si>
  <si>
    <t>127</t>
  </si>
  <si>
    <t>230083029.1</t>
  </si>
  <si>
    <t>Demontáž potrubí do šrotu DN40</t>
  </si>
  <si>
    <t>1506189089</t>
  </si>
  <si>
    <t>53,5+53+7+18+7+17+7+16</t>
  </si>
  <si>
    <t>230083044.1</t>
  </si>
  <si>
    <t>Demontáž potrubí do šrotu DN50</t>
  </si>
  <si>
    <t>-570684534</t>
  </si>
  <si>
    <t>7+25+46+72+73</t>
  </si>
  <si>
    <t>129</t>
  </si>
  <si>
    <t>230083046.1</t>
  </si>
  <si>
    <t>Demontáž potrubí do šrotu DN63</t>
  </si>
  <si>
    <t>-2104360997</t>
  </si>
  <si>
    <t>7+18+7+17+7+16</t>
  </si>
  <si>
    <t>130</t>
  </si>
  <si>
    <t>230083056.1</t>
  </si>
  <si>
    <t>Demontáž potrubí do šrotu DN80</t>
  </si>
  <si>
    <t>-1301227316</t>
  </si>
  <si>
    <t>(53,5+53+7+25)*2+46+72+73+59*2</t>
  </si>
  <si>
    <t>131</t>
  </si>
  <si>
    <t>230083066.1</t>
  </si>
  <si>
    <t>Demontáž potrubí do šrotu DN100</t>
  </si>
  <si>
    <t>348572837</t>
  </si>
  <si>
    <t>(7+17+7+16)*2</t>
  </si>
  <si>
    <t>132</t>
  </si>
  <si>
    <t>230083076.1</t>
  </si>
  <si>
    <t>Demontáž potrubí do šrotu DN125</t>
  </si>
  <si>
    <t>-1078812752</t>
  </si>
  <si>
    <t>(46+7+18)*2</t>
  </si>
  <si>
    <t>133</t>
  </si>
  <si>
    <t>230083087.1</t>
  </si>
  <si>
    <t>Demontáž potrubí do šrotu DN150</t>
  </si>
  <si>
    <t>1545335267</t>
  </si>
  <si>
    <t>(72+73+59)*2</t>
  </si>
  <si>
    <t>VRN</t>
  </si>
  <si>
    <t>Vedlejší rozpočtové náklady</t>
  </si>
  <si>
    <t>VRN1</t>
  </si>
  <si>
    <t>Průzkumné, geodetické a projektové práce</t>
  </si>
  <si>
    <t>134</t>
  </si>
  <si>
    <t>012103000.1</t>
  </si>
  <si>
    <t>Geodetické práce před výstavbou-vytyčení inženýrských sítí</t>
  </si>
  <si>
    <t>1024</t>
  </si>
  <si>
    <t>-960934120</t>
  </si>
  <si>
    <t>135</t>
  </si>
  <si>
    <t>012303000</t>
  </si>
  <si>
    <t>Geodetické práce po výstavbě</t>
  </si>
  <si>
    <t>-918238389</t>
  </si>
  <si>
    <t>136</t>
  </si>
  <si>
    <t>012403000.1</t>
  </si>
  <si>
    <t>Aktualizace map</t>
  </si>
  <si>
    <t>250716633</t>
  </si>
  <si>
    <t>137</t>
  </si>
  <si>
    <t>013254000</t>
  </si>
  <si>
    <t>Dokumentace skutečného provedení stavby</t>
  </si>
  <si>
    <t>-511213319</t>
  </si>
  <si>
    <t>VRN3</t>
  </si>
  <si>
    <t>Zařízení staveniště</t>
  </si>
  <si>
    <t>138</t>
  </si>
  <si>
    <t>031203000.1</t>
  </si>
  <si>
    <t>Zařízení staveniště 3%</t>
  </si>
  <si>
    <t>1825847359</t>
  </si>
  <si>
    <t>139</t>
  </si>
  <si>
    <t>034203000.1</t>
  </si>
  <si>
    <t>Zabezpečení staveniště 1%</t>
  </si>
  <si>
    <t>533261745</t>
  </si>
  <si>
    <t>140</t>
  </si>
  <si>
    <t>039203000.1</t>
  </si>
  <si>
    <t>Úprava terénu po zrušení zařízení staveniště 2%</t>
  </si>
  <si>
    <t>681979723</t>
  </si>
  <si>
    <t>Oprava hlavního rozvodu tepla (ÚT) a teplé vody (TV) při tepelném zdroji K13 - Hybešova - topná větev Jesenická, Šumperk-2019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</si>
</sst>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70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171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0" applyNumberFormat="0" applyFill="0" applyBorder="0" applyAlignment="0" applyProtection="0"/>
    <xf numFmtId="0" fontId="55" fillId="22" borderId="6" applyNumberFormat="0" applyFont="0" applyAlignment="0" applyProtection="0"/>
    <xf numFmtId="9" fontId="55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61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2" fillId="33" borderId="0" xfId="0" applyFont="1" applyFill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5" fillId="0" borderId="27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7" fillId="0" borderId="24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0" fillId="0" borderId="31" xfId="0" applyNumberFormat="1" applyFont="1" applyBorder="1" applyAlignment="1">
      <alignment vertical="center"/>
    </xf>
    <xf numFmtId="4" fontId="90" fillId="0" borderId="32" xfId="0" applyNumberFormat="1" applyFont="1" applyBorder="1" applyAlignment="1">
      <alignment vertical="center"/>
    </xf>
    <xf numFmtId="174" fontId="90" fillId="0" borderId="32" xfId="0" applyNumberFormat="1" applyFont="1" applyBorder="1" applyAlignment="1">
      <alignment vertical="center"/>
    </xf>
    <xf numFmtId="4" fontId="90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5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6" fillId="0" borderId="0" xfId="0" applyNumberFormat="1" applyFont="1" applyBorder="1" applyAlignment="1">
      <alignment vertical="center"/>
    </xf>
    <xf numFmtId="0" fontId="74" fillId="0" borderId="0" xfId="0" applyFont="1" applyBorder="1" applyAlignment="1" applyProtection="1">
      <alignment horizontal="right" vertical="center"/>
      <protection locked="0"/>
    </xf>
    <xf numFmtId="4" fontId="74" fillId="0" borderId="0" xfId="0" applyNumberFormat="1" applyFont="1" applyBorder="1" applyAlignment="1">
      <alignment vertical="center"/>
    </xf>
    <xf numFmtId="172" fontId="74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vertical="center"/>
    </xf>
    <xf numFmtId="0" fontId="75" fillId="0" borderId="32" xfId="0" applyFont="1" applyBorder="1" applyAlignment="1" applyProtection="1">
      <alignment vertical="center"/>
      <protection locked="0"/>
    </xf>
    <xf numFmtId="4" fontId="75" fillId="0" borderId="32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5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2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/>
    </xf>
    <xf numFmtId="174" fontId="93" fillId="0" borderId="22" xfId="0" applyNumberFormat="1" applyFont="1" applyBorder="1" applyAlignment="1">
      <alignment/>
    </xf>
    <xf numFmtId="174" fontId="93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7" fillId="0" borderId="0" xfId="0" applyFont="1" applyAlignment="1" applyProtection="1">
      <alignment/>
      <protection locked="0"/>
    </xf>
    <xf numFmtId="4" fontId="75" fillId="0" borderId="0" xfId="0" applyNumberFormat="1" applyFont="1" applyAlignment="1">
      <alignment/>
    </xf>
    <xf numFmtId="0" fontId="77" fillId="0" borderId="24" xfId="0" applyFont="1" applyBorder="1" applyAlignment="1">
      <alignment/>
    </xf>
    <xf numFmtId="0" fontId="77" fillId="0" borderId="0" xfId="0" applyFont="1" applyBorder="1" applyAlignment="1">
      <alignment/>
    </xf>
    <xf numFmtId="174" fontId="77" fillId="0" borderId="0" xfId="0" applyNumberFormat="1" applyFont="1" applyBorder="1" applyAlignment="1">
      <alignment/>
    </xf>
    <xf numFmtId="174" fontId="77" fillId="0" borderId="25" xfId="0" applyNumberFormat="1" applyFont="1" applyBorder="1" applyAlignment="1">
      <alignment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77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4" fontId="76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4" fillId="22" borderId="36" xfId="0" applyFont="1" applyFill="1" applyBorder="1" applyAlignment="1" applyProtection="1">
      <alignment horizontal="left" vertical="center"/>
      <protection locked="0"/>
    </xf>
    <xf numFmtId="0" fontId="74" fillId="0" borderId="0" xfId="0" applyFont="1" applyBorder="1" applyAlignment="1">
      <alignment horizontal="center" vertical="center"/>
    </xf>
    <xf numFmtId="174" fontId="74" fillId="0" borderId="0" xfId="0" applyNumberFormat="1" applyFont="1" applyBorder="1" applyAlignment="1">
      <alignment vertical="center"/>
    </xf>
    <xf numFmtId="174" fontId="74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vertical="center" wrapText="1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 wrapText="1"/>
    </xf>
    <xf numFmtId="175" fontId="78" fillId="0" borderId="0" xfId="0" applyNumberFormat="1" applyFont="1" applyBorder="1" applyAlignment="1">
      <alignment vertical="center"/>
    </xf>
    <xf numFmtId="0" fontId="78" fillId="0" borderId="0" xfId="0" applyFont="1" applyAlignment="1" applyProtection="1">
      <alignment vertical="center"/>
      <protection locked="0"/>
    </xf>
    <xf numFmtId="0" fontId="78" fillId="0" borderId="24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25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95" fillId="0" borderId="0" xfId="0" applyFont="1" applyAlignment="1">
      <alignment vertical="center" wrapText="1"/>
    </xf>
    <xf numFmtId="0" fontId="78" fillId="0" borderId="0" xfId="0" applyFont="1" applyAlignment="1">
      <alignment horizontal="left" vertical="center" wrapText="1"/>
    </xf>
    <xf numFmtId="175" fontId="78" fillId="0" borderId="0" xfId="0" applyNumberFormat="1" applyFont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 wrapText="1"/>
    </xf>
    <xf numFmtId="175" fontId="79" fillId="0" borderId="0" xfId="0" applyNumberFormat="1" applyFont="1" applyBorder="1" applyAlignment="1">
      <alignment vertical="center"/>
    </xf>
    <xf numFmtId="0" fontId="79" fillId="0" borderId="0" xfId="0" applyFont="1" applyAlignment="1" applyProtection="1">
      <alignment vertical="center"/>
      <protection locked="0"/>
    </xf>
    <xf numFmtId="0" fontId="79" fillId="0" borderId="24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5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 wrapText="1"/>
    </xf>
    <xf numFmtId="175" fontId="80" fillId="0" borderId="0" xfId="0" applyNumberFormat="1" applyFont="1" applyAlignment="1">
      <alignment vertical="center"/>
    </xf>
    <xf numFmtId="0" fontId="80" fillId="0" borderId="0" xfId="0" applyFont="1" applyAlignment="1" applyProtection="1">
      <alignment vertical="center"/>
      <protection locked="0"/>
    </xf>
    <xf numFmtId="0" fontId="80" fillId="0" borderId="24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5" xfId="0" applyFont="1" applyBorder="1" applyAlignment="1">
      <alignment vertical="center"/>
    </xf>
    <xf numFmtId="0" fontId="96" fillId="0" borderId="36" xfId="0" applyFont="1" applyBorder="1" applyAlignment="1" applyProtection="1">
      <alignment horizontal="center" vertical="center"/>
      <protection/>
    </xf>
    <xf numFmtId="49" fontId="96" fillId="0" borderId="36" xfId="0" applyNumberFormat="1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center" vertical="center" wrapText="1"/>
      <protection/>
    </xf>
    <xf numFmtId="175" fontId="96" fillId="0" borderId="36" xfId="0" applyNumberFormat="1" applyFont="1" applyBorder="1" applyAlignment="1" applyProtection="1">
      <alignment vertical="center"/>
      <protection/>
    </xf>
    <xf numFmtId="4" fontId="96" fillId="22" borderId="36" xfId="0" applyNumberFormat="1" applyFont="1" applyFill="1" applyBorder="1" applyAlignment="1" applyProtection="1">
      <alignment vertical="center"/>
      <protection locked="0"/>
    </xf>
    <xf numFmtId="4" fontId="96" fillId="0" borderId="36" xfId="0" applyNumberFormat="1" applyFont="1" applyBorder="1" applyAlignment="1" applyProtection="1">
      <alignment vertical="center"/>
      <protection/>
    </xf>
    <xf numFmtId="0" fontId="96" fillId="0" borderId="13" xfId="0" applyFont="1" applyBorder="1" applyAlignment="1">
      <alignment vertical="center"/>
    </xf>
    <xf numFmtId="0" fontId="96" fillId="22" borderId="36" xfId="0" applyFont="1" applyFill="1" applyBorder="1" applyAlignment="1" applyProtection="1">
      <alignment horizontal="left" vertical="center"/>
      <protection locked="0"/>
    </xf>
    <xf numFmtId="0" fontId="96" fillId="0" borderId="0" xfId="0" applyFont="1" applyBorder="1" applyAlignment="1">
      <alignment horizontal="center" vertical="center"/>
    </xf>
    <xf numFmtId="175" fontId="4" fillId="22" borderId="36" xfId="0" applyNumberFormat="1" applyFont="1" applyFill="1" applyBorder="1" applyAlignment="1" applyProtection="1">
      <alignment vertical="center"/>
      <protection locked="0"/>
    </xf>
    <xf numFmtId="0" fontId="7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74" fillId="0" borderId="32" xfId="0" applyNumberFormat="1" applyFont="1" applyBorder="1" applyAlignment="1">
      <alignment vertical="center"/>
    </xf>
    <xf numFmtId="174" fontId="74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left" vertical="center" wrapText="1"/>
    </xf>
    <xf numFmtId="4" fontId="86" fillId="0" borderId="0" xfId="0" applyNumberFormat="1" applyFont="1" applyAlignment="1">
      <alignment horizontal="right" vertical="center"/>
    </xf>
    <xf numFmtId="4" fontId="86" fillId="0" borderId="0" xfId="0" applyNumberFormat="1" applyFont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7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74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97" fillId="0" borderId="0" xfId="0" applyFont="1" applyAlignment="1">
      <alignment horizontal="left" vertical="top" wrapText="1"/>
    </xf>
    <xf numFmtId="0" fontId="7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33" borderId="0" xfId="0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44" activePane="bottomLeft" state="frozen"/>
      <selection pane="topLeft" activeCell="A1" sqref="A1"/>
      <selection pane="bottomLeft" activeCell="K7" sqref="K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4</v>
      </c>
      <c r="BU1" s="17" t="s">
        <v>4</v>
      </c>
      <c r="BV1" s="17" t="s">
        <v>5</v>
      </c>
    </row>
    <row r="2" spans="44:72" ht="36.75" customHeight="1"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50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3"/>
      <c r="AQ5" s="25"/>
      <c r="BE5" s="248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52" t="s">
        <v>800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3"/>
      <c r="AQ6" s="25"/>
      <c r="BE6" s="222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22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22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22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222"/>
      <c r="BS10" s="18" t="s">
        <v>18</v>
      </c>
    </row>
    <row r="11" spans="2:71" ht="18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34</v>
      </c>
      <c r="AO11" s="23"/>
      <c r="AP11" s="23"/>
      <c r="AQ11" s="25"/>
      <c r="BE11" s="222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22"/>
      <c r="BS12" s="18" t="s">
        <v>18</v>
      </c>
    </row>
    <row r="13" spans="2:71" ht="14.25" customHeight="1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36</v>
      </c>
      <c r="AO13" s="23"/>
      <c r="AP13" s="23"/>
      <c r="AQ13" s="25"/>
      <c r="BE13" s="222"/>
      <c r="BS13" s="18" t="s">
        <v>18</v>
      </c>
    </row>
    <row r="14" spans="2:71" ht="15">
      <c r="B14" s="22"/>
      <c r="C14" s="23"/>
      <c r="D14" s="23"/>
      <c r="E14" s="253" t="s">
        <v>36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31" t="s">
        <v>33</v>
      </c>
      <c r="AL14" s="23"/>
      <c r="AM14" s="23"/>
      <c r="AN14" s="33" t="s">
        <v>36</v>
      </c>
      <c r="AO14" s="23"/>
      <c r="AP14" s="23"/>
      <c r="AQ14" s="25"/>
      <c r="BE14" s="222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22"/>
      <c r="BS15" s="18" t="s">
        <v>4</v>
      </c>
    </row>
    <row r="16" spans="2:71" ht="14.25" customHeight="1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20</v>
      </c>
      <c r="AO16" s="23"/>
      <c r="AP16" s="23"/>
      <c r="AQ16" s="25"/>
      <c r="BE16" s="222"/>
      <c r="BS16" s="18" t="s">
        <v>4</v>
      </c>
    </row>
    <row r="17" spans="2:71" ht="18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20</v>
      </c>
      <c r="AO17" s="23"/>
      <c r="AP17" s="23"/>
      <c r="AQ17" s="25"/>
      <c r="BE17" s="222"/>
      <c r="BS17" s="18" t="s">
        <v>39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22"/>
      <c r="BS18" s="18" t="s">
        <v>6</v>
      </c>
    </row>
    <row r="19" spans="2:71" ht="14.25" customHeight="1">
      <c r="B19" s="22"/>
      <c r="C19" s="23"/>
      <c r="D19" s="31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22"/>
      <c r="BS19" s="18" t="s">
        <v>6</v>
      </c>
    </row>
    <row r="20" spans="2:71" ht="22.5" customHeight="1">
      <c r="B20" s="22"/>
      <c r="C20" s="23"/>
      <c r="D20" s="23"/>
      <c r="E20" s="254" t="s">
        <v>20</v>
      </c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3"/>
      <c r="AP20" s="23"/>
      <c r="AQ20" s="25"/>
      <c r="BE20" s="222"/>
      <c r="BS20" s="18" t="s">
        <v>39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22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22"/>
    </row>
    <row r="23" spans="2:57" s="1" customFormat="1" ht="25.5" customHeight="1">
      <c r="B23" s="35"/>
      <c r="C23" s="36"/>
      <c r="D23" s="37" t="s">
        <v>41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55">
        <f>ROUND(AG51,2)</f>
        <v>0</v>
      </c>
      <c r="AL23" s="256"/>
      <c r="AM23" s="256"/>
      <c r="AN23" s="256"/>
      <c r="AO23" s="256"/>
      <c r="AP23" s="36"/>
      <c r="AQ23" s="39"/>
      <c r="BE23" s="239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39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57" t="s">
        <v>42</v>
      </c>
      <c r="M25" s="244"/>
      <c r="N25" s="244"/>
      <c r="O25" s="244"/>
      <c r="P25" s="36"/>
      <c r="Q25" s="36"/>
      <c r="R25" s="36"/>
      <c r="S25" s="36"/>
      <c r="T25" s="36"/>
      <c r="U25" s="36"/>
      <c r="V25" s="36"/>
      <c r="W25" s="257" t="s">
        <v>43</v>
      </c>
      <c r="X25" s="244"/>
      <c r="Y25" s="244"/>
      <c r="Z25" s="244"/>
      <c r="AA25" s="244"/>
      <c r="AB25" s="244"/>
      <c r="AC25" s="244"/>
      <c r="AD25" s="244"/>
      <c r="AE25" s="244"/>
      <c r="AF25" s="36"/>
      <c r="AG25" s="36"/>
      <c r="AH25" s="36"/>
      <c r="AI25" s="36"/>
      <c r="AJ25" s="36"/>
      <c r="AK25" s="257" t="s">
        <v>44</v>
      </c>
      <c r="AL25" s="244"/>
      <c r="AM25" s="244"/>
      <c r="AN25" s="244"/>
      <c r="AO25" s="244"/>
      <c r="AP25" s="36"/>
      <c r="AQ25" s="39"/>
      <c r="BE25" s="239"/>
    </row>
    <row r="26" spans="2:57" s="2" customFormat="1" ht="14.25" customHeight="1" hidden="1">
      <c r="B26" s="41"/>
      <c r="C26" s="42"/>
      <c r="D26" s="43" t="s">
        <v>45</v>
      </c>
      <c r="E26" s="42"/>
      <c r="F26" s="43" t="s">
        <v>46</v>
      </c>
      <c r="G26" s="42"/>
      <c r="H26" s="42"/>
      <c r="I26" s="42"/>
      <c r="J26" s="42"/>
      <c r="K26" s="42"/>
      <c r="L26" s="245">
        <v>0.21</v>
      </c>
      <c r="M26" s="246"/>
      <c r="N26" s="246"/>
      <c r="O26" s="246"/>
      <c r="P26" s="42"/>
      <c r="Q26" s="42"/>
      <c r="R26" s="42"/>
      <c r="S26" s="42"/>
      <c r="T26" s="42"/>
      <c r="U26" s="42"/>
      <c r="V26" s="42"/>
      <c r="W26" s="247">
        <f>ROUND(AZ51,2)</f>
        <v>0</v>
      </c>
      <c r="X26" s="246"/>
      <c r="Y26" s="246"/>
      <c r="Z26" s="246"/>
      <c r="AA26" s="246"/>
      <c r="AB26" s="246"/>
      <c r="AC26" s="246"/>
      <c r="AD26" s="246"/>
      <c r="AE26" s="246"/>
      <c r="AF26" s="42"/>
      <c r="AG26" s="42"/>
      <c r="AH26" s="42"/>
      <c r="AI26" s="42"/>
      <c r="AJ26" s="42"/>
      <c r="AK26" s="247">
        <f>ROUND(AV51,2)</f>
        <v>0</v>
      </c>
      <c r="AL26" s="246"/>
      <c r="AM26" s="246"/>
      <c r="AN26" s="246"/>
      <c r="AO26" s="246"/>
      <c r="AP26" s="42"/>
      <c r="AQ26" s="44"/>
      <c r="BE26" s="249"/>
    </row>
    <row r="27" spans="2:57" s="2" customFormat="1" ht="14.25" customHeight="1" hidden="1">
      <c r="B27" s="41"/>
      <c r="C27" s="42"/>
      <c r="D27" s="42"/>
      <c r="E27" s="42"/>
      <c r="F27" s="43" t="s">
        <v>47</v>
      </c>
      <c r="G27" s="42"/>
      <c r="H27" s="42"/>
      <c r="I27" s="42"/>
      <c r="J27" s="42"/>
      <c r="K27" s="42"/>
      <c r="L27" s="245">
        <v>0.15</v>
      </c>
      <c r="M27" s="246"/>
      <c r="N27" s="246"/>
      <c r="O27" s="246"/>
      <c r="P27" s="42"/>
      <c r="Q27" s="42"/>
      <c r="R27" s="42"/>
      <c r="S27" s="42"/>
      <c r="T27" s="42"/>
      <c r="U27" s="42"/>
      <c r="V27" s="42"/>
      <c r="W27" s="247">
        <f>ROUND(BA51,2)</f>
        <v>0</v>
      </c>
      <c r="X27" s="246"/>
      <c r="Y27" s="246"/>
      <c r="Z27" s="246"/>
      <c r="AA27" s="246"/>
      <c r="AB27" s="246"/>
      <c r="AC27" s="246"/>
      <c r="AD27" s="246"/>
      <c r="AE27" s="246"/>
      <c r="AF27" s="42"/>
      <c r="AG27" s="42"/>
      <c r="AH27" s="42"/>
      <c r="AI27" s="42"/>
      <c r="AJ27" s="42"/>
      <c r="AK27" s="247">
        <f>ROUND(AW51,2)</f>
        <v>0</v>
      </c>
      <c r="AL27" s="246"/>
      <c r="AM27" s="246"/>
      <c r="AN27" s="246"/>
      <c r="AO27" s="246"/>
      <c r="AP27" s="42"/>
      <c r="AQ27" s="44"/>
      <c r="BE27" s="249"/>
    </row>
    <row r="28" spans="2:57" s="2" customFormat="1" ht="14.25" customHeight="1">
      <c r="B28" s="41"/>
      <c r="C28" s="42"/>
      <c r="D28" s="43" t="s">
        <v>45</v>
      </c>
      <c r="E28" s="42"/>
      <c r="F28" s="43" t="s">
        <v>48</v>
      </c>
      <c r="G28" s="42"/>
      <c r="H28" s="42"/>
      <c r="I28" s="42"/>
      <c r="J28" s="42"/>
      <c r="K28" s="42"/>
      <c r="L28" s="245">
        <v>0.21</v>
      </c>
      <c r="M28" s="246"/>
      <c r="N28" s="246"/>
      <c r="O28" s="246"/>
      <c r="P28" s="42"/>
      <c r="Q28" s="42"/>
      <c r="R28" s="42"/>
      <c r="S28" s="42"/>
      <c r="T28" s="42"/>
      <c r="U28" s="42"/>
      <c r="V28" s="42"/>
      <c r="W28" s="247">
        <f>ROUND(BB51,2)</f>
        <v>0</v>
      </c>
      <c r="X28" s="246"/>
      <c r="Y28" s="246"/>
      <c r="Z28" s="246"/>
      <c r="AA28" s="246"/>
      <c r="AB28" s="246"/>
      <c r="AC28" s="246"/>
      <c r="AD28" s="246"/>
      <c r="AE28" s="246"/>
      <c r="AF28" s="42"/>
      <c r="AG28" s="42"/>
      <c r="AH28" s="42"/>
      <c r="AI28" s="42"/>
      <c r="AJ28" s="42"/>
      <c r="AK28" s="247">
        <v>0</v>
      </c>
      <c r="AL28" s="246"/>
      <c r="AM28" s="246"/>
      <c r="AN28" s="246"/>
      <c r="AO28" s="246"/>
      <c r="AP28" s="42"/>
      <c r="AQ28" s="44"/>
      <c r="BE28" s="249"/>
    </row>
    <row r="29" spans="2:57" s="2" customFormat="1" ht="14.25" customHeight="1">
      <c r="B29" s="41"/>
      <c r="C29" s="42"/>
      <c r="D29" s="42"/>
      <c r="E29" s="42"/>
      <c r="F29" s="43" t="s">
        <v>49</v>
      </c>
      <c r="G29" s="42"/>
      <c r="H29" s="42"/>
      <c r="I29" s="42"/>
      <c r="J29" s="42"/>
      <c r="K29" s="42"/>
      <c r="L29" s="245">
        <v>0.15</v>
      </c>
      <c r="M29" s="246"/>
      <c r="N29" s="246"/>
      <c r="O29" s="246"/>
      <c r="P29" s="42"/>
      <c r="Q29" s="42"/>
      <c r="R29" s="42"/>
      <c r="S29" s="42"/>
      <c r="T29" s="42"/>
      <c r="U29" s="42"/>
      <c r="V29" s="42"/>
      <c r="W29" s="247">
        <f>ROUND(BC51,2)</f>
        <v>0</v>
      </c>
      <c r="X29" s="246"/>
      <c r="Y29" s="246"/>
      <c r="Z29" s="246"/>
      <c r="AA29" s="246"/>
      <c r="AB29" s="246"/>
      <c r="AC29" s="246"/>
      <c r="AD29" s="246"/>
      <c r="AE29" s="246"/>
      <c r="AF29" s="42"/>
      <c r="AG29" s="42"/>
      <c r="AH29" s="42"/>
      <c r="AI29" s="42"/>
      <c r="AJ29" s="42"/>
      <c r="AK29" s="247">
        <v>0</v>
      </c>
      <c r="AL29" s="246"/>
      <c r="AM29" s="246"/>
      <c r="AN29" s="246"/>
      <c r="AO29" s="246"/>
      <c r="AP29" s="42"/>
      <c r="AQ29" s="44"/>
      <c r="BE29" s="249"/>
    </row>
    <row r="30" spans="2:57" s="2" customFormat="1" ht="14.25" customHeight="1" hidden="1">
      <c r="B30" s="41"/>
      <c r="C30" s="42"/>
      <c r="D30" s="42"/>
      <c r="E30" s="42"/>
      <c r="F30" s="43" t="s">
        <v>50</v>
      </c>
      <c r="G30" s="42"/>
      <c r="H30" s="42"/>
      <c r="I30" s="42"/>
      <c r="J30" s="42"/>
      <c r="K30" s="42"/>
      <c r="L30" s="245">
        <v>0</v>
      </c>
      <c r="M30" s="246"/>
      <c r="N30" s="246"/>
      <c r="O30" s="246"/>
      <c r="P30" s="42"/>
      <c r="Q30" s="42"/>
      <c r="R30" s="42"/>
      <c r="S30" s="42"/>
      <c r="T30" s="42"/>
      <c r="U30" s="42"/>
      <c r="V30" s="42"/>
      <c r="W30" s="247">
        <f>ROUND(BD51,2)</f>
        <v>0</v>
      </c>
      <c r="X30" s="246"/>
      <c r="Y30" s="246"/>
      <c r="Z30" s="246"/>
      <c r="AA30" s="246"/>
      <c r="AB30" s="246"/>
      <c r="AC30" s="246"/>
      <c r="AD30" s="246"/>
      <c r="AE30" s="246"/>
      <c r="AF30" s="42"/>
      <c r="AG30" s="42"/>
      <c r="AH30" s="42"/>
      <c r="AI30" s="42"/>
      <c r="AJ30" s="42"/>
      <c r="AK30" s="247">
        <v>0</v>
      </c>
      <c r="AL30" s="246"/>
      <c r="AM30" s="246"/>
      <c r="AN30" s="246"/>
      <c r="AO30" s="246"/>
      <c r="AP30" s="42"/>
      <c r="AQ30" s="44"/>
      <c r="BE30" s="249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39"/>
    </row>
    <row r="32" spans="2:57" s="1" customFormat="1" ht="25.5" customHeight="1">
      <c r="B32" s="35"/>
      <c r="C32" s="45"/>
      <c r="D32" s="46" t="s">
        <v>51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52</v>
      </c>
      <c r="U32" s="47"/>
      <c r="V32" s="47"/>
      <c r="W32" s="47"/>
      <c r="X32" s="232" t="s">
        <v>53</v>
      </c>
      <c r="Y32" s="233"/>
      <c r="Z32" s="233"/>
      <c r="AA32" s="233"/>
      <c r="AB32" s="233"/>
      <c r="AC32" s="47"/>
      <c r="AD32" s="47"/>
      <c r="AE32" s="47"/>
      <c r="AF32" s="47"/>
      <c r="AG32" s="47"/>
      <c r="AH32" s="47"/>
      <c r="AI32" s="47"/>
      <c r="AJ32" s="47"/>
      <c r="AK32" s="234">
        <f>SUM(AK23:AK30)</f>
        <v>0</v>
      </c>
      <c r="AL32" s="233"/>
      <c r="AM32" s="233"/>
      <c r="AN32" s="233"/>
      <c r="AO32" s="235"/>
      <c r="AP32" s="45"/>
      <c r="AQ32" s="49"/>
      <c r="BE32" s="239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54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K13/001/2018</v>
      </c>
      <c r="AR41" s="56"/>
    </row>
    <row r="42" spans="2:44" s="4" customFormat="1" ht="36.75" customHeight="1">
      <c r="B42" s="58"/>
      <c r="C42" s="59" t="s">
        <v>16</v>
      </c>
      <c r="L42" s="236" t="str">
        <f>K6</f>
        <v>Oprava hlavního rozvodu tepla (ÚT) a teplé vody (TV) při tepelném zdroji K13 - Hybešova - topná větev Jesenická, Šumperk-2019</v>
      </c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Jesenická, Šumperk</v>
      </c>
      <c r="AI44" s="57" t="s">
        <v>25</v>
      </c>
      <c r="AM44" s="238" t="str">
        <f>IF(AN8="","",AN8)</f>
        <v>09.04.2018</v>
      </c>
      <c r="AN44" s="239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Podniky města Šumperka a.s.</v>
      </c>
      <c r="AI46" s="57" t="s">
        <v>37</v>
      </c>
      <c r="AM46" s="240" t="str">
        <f>IF(E17="","",E17)</f>
        <v> </v>
      </c>
      <c r="AN46" s="239"/>
      <c r="AO46" s="239"/>
      <c r="AP46" s="239"/>
      <c r="AR46" s="35"/>
      <c r="AS46" s="241" t="s">
        <v>55</v>
      </c>
      <c r="AT46" s="242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35</v>
      </c>
      <c r="L47" s="3">
        <f>IF(E14="Vyplň údaj","",E14)</f>
      </c>
      <c r="AR47" s="35"/>
      <c r="AS47" s="243"/>
      <c r="AT47" s="244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243"/>
      <c r="AT48" s="244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223" t="s">
        <v>56</v>
      </c>
      <c r="D49" s="224"/>
      <c r="E49" s="224"/>
      <c r="F49" s="224"/>
      <c r="G49" s="224"/>
      <c r="H49" s="66"/>
      <c r="I49" s="225" t="s">
        <v>57</v>
      </c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6" t="s">
        <v>58</v>
      </c>
      <c r="AH49" s="224"/>
      <c r="AI49" s="224"/>
      <c r="AJ49" s="224"/>
      <c r="AK49" s="224"/>
      <c r="AL49" s="224"/>
      <c r="AM49" s="224"/>
      <c r="AN49" s="225" t="s">
        <v>59</v>
      </c>
      <c r="AO49" s="224"/>
      <c r="AP49" s="224"/>
      <c r="AQ49" s="67" t="s">
        <v>60</v>
      </c>
      <c r="AR49" s="35"/>
      <c r="AS49" s="68" t="s">
        <v>61</v>
      </c>
      <c r="AT49" s="69" t="s">
        <v>62</v>
      </c>
      <c r="AU49" s="69" t="s">
        <v>63</v>
      </c>
      <c r="AV49" s="69" t="s">
        <v>64</v>
      </c>
      <c r="AW49" s="69" t="s">
        <v>65</v>
      </c>
      <c r="AX49" s="69" t="s">
        <v>66</v>
      </c>
      <c r="AY49" s="69" t="s">
        <v>67</v>
      </c>
      <c r="AZ49" s="69" t="s">
        <v>68</v>
      </c>
      <c r="BA49" s="69" t="s">
        <v>69</v>
      </c>
      <c r="BB49" s="69" t="s">
        <v>70</v>
      </c>
      <c r="BC49" s="69" t="s">
        <v>71</v>
      </c>
      <c r="BD49" s="70" t="s">
        <v>72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73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30">
        <f>ROUND(AG52,2)</f>
        <v>0</v>
      </c>
      <c r="AH51" s="230"/>
      <c r="AI51" s="230"/>
      <c r="AJ51" s="230"/>
      <c r="AK51" s="230"/>
      <c r="AL51" s="230"/>
      <c r="AM51" s="230"/>
      <c r="AN51" s="231">
        <f>SUM(AG51,AT51)</f>
        <v>0</v>
      </c>
      <c r="AO51" s="231"/>
      <c r="AP51" s="231"/>
      <c r="AQ51" s="74" t="s">
        <v>20</v>
      </c>
      <c r="AR51" s="58"/>
      <c r="AS51" s="75">
        <f>ROUND(AS52,2)</f>
        <v>0</v>
      </c>
      <c r="AT51" s="76">
        <f>ROUND(SUM(AV51:AW51),2)</f>
        <v>0</v>
      </c>
      <c r="AU51" s="77">
        <f>ROUND(AU52,5)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ROUND(AZ52,2)</f>
        <v>0</v>
      </c>
      <c r="BA51" s="76">
        <f>ROUND(BA52,2)</f>
        <v>0</v>
      </c>
      <c r="BB51" s="76">
        <f>ROUND(BB52,2)</f>
        <v>0</v>
      </c>
      <c r="BC51" s="76">
        <f>ROUND(BC52,2)</f>
        <v>0</v>
      </c>
      <c r="BD51" s="78">
        <f>ROUND(BD52,2)</f>
        <v>0</v>
      </c>
      <c r="BS51" s="59" t="s">
        <v>74</v>
      </c>
      <c r="BT51" s="59" t="s">
        <v>75</v>
      </c>
      <c r="BV51" s="59" t="s">
        <v>76</v>
      </c>
      <c r="BW51" s="59" t="s">
        <v>5</v>
      </c>
      <c r="BX51" s="59" t="s">
        <v>77</v>
      </c>
      <c r="CL51" s="59" t="s">
        <v>20</v>
      </c>
    </row>
    <row r="52" spans="2:90" s="5" customFormat="1" ht="27" customHeight="1">
      <c r="B52" s="79"/>
      <c r="C52" s="80"/>
      <c r="D52" s="229" t="s">
        <v>14</v>
      </c>
      <c r="E52" s="228"/>
      <c r="F52" s="228"/>
      <c r="G52" s="228"/>
      <c r="H52" s="228"/>
      <c r="I52" s="81"/>
      <c r="J52" s="229" t="s">
        <v>17</v>
      </c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7">
        <f>'K13-001-2018 - Oprava hla...'!J25</f>
        <v>0</v>
      </c>
      <c r="AH52" s="228"/>
      <c r="AI52" s="228"/>
      <c r="AJ52" s="228"/>
      <c r="AK52" s="228"/>
      <c r="AL52" s="228"/>
      <c r="AM52" s="228"/>
      <c r="AN52" s="227">
        <f>SUM(AG52,AT52)</f>
        <v>0</v>
      </c>
      <c r="AO52" s="228"/>
      <c r="AP52" s="228"/>
      <c r="AQ52" s="82" t="s">
        <v>78</v>
      </c>
      <c r="AR52" s="79"/>
      <c r="AS52" s="83">
        <v>0</v>
      </c>
      <c r="AT52" s="84">
        <f>ROUND(SUM(AV52:AW52),2)</f>
        <v>0</v>
      </c>
      <c r="AU52" s="85">
        <f>'K13-001-2018 - Oprava hla...'!P88</f>
        <v>0</v>
      </c>
      <c r="AV52" s="84">
        <f>'K13-001-2018 - Oprava hla...'!J28</f>
        <v>0</v>
      </c>
      <c r="AW52" s="84">
        <f>'K13-001-2018 - Oprava hla...'!J29</f>
        <v>0</v>
      </c>
      <c r="AX52" s="84">
        <f>'K13-001-2018 - Oprava hla...'!J30</f>
        <v>0</v>
      </c>
      <c r="AY52" s="84">
        <f>'K13-001-2018 - Oprava hla...'!J31</f>
        <v>0</v>
      </c>
      <c r="AZ52" s="84">
        <f>'K13-001-2018 - Oprava hla...'!F28</f>
        <v>0</v>
      </c>
      <c r="BA52" s="84">
        <f>'K13-001-2018 - Oprava hla...'!F29</f>
        <v>0</v>
      </c>
      <c r="BB52" s="84">
        <f>'K13-001-2018 - Oprava hla...'!F30</f>
        <v>0</v>
      </c>
      <c r="BC52" s="84">
        <f>'K13-001-2018 - Oprava hla...'!F31</f>
        <v>0</v>
      </c>
      <c r="BD52" s="86">
        <f>'K13-001-2018 - Oprava hla...'!F32</f>
        <v>0</v>
      </c>
      <c r="BT52" s="87" t="s">
        <v>22</v>
      </c>
      <c r="BU52" s="87" t="s">
        <v>79</v>
      </c>
      <c r="BV52" s="87" t="s">
        <v>76</v>
      </c>
      <c r="BW52" s="87" t="s">
        <v>5</v>
      </c>
      <c r="BX52" s="87" t="s">
        <v>77</v>
      </c>
      <c r="CL52" s="87" t="s">
        <v>20</v>
      </c>
    </row>
    <row r="53" spans="2:44" s="1" customFormat="1" ht="30" customHeight="1">
      <c r="B53" s="35"/>
      <c r="AR53" s="35"/>
    </row>
    <row r="54" spans="2:44" s="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7"/>
  <sheetViews>
    <sheetView showGridLines="0" zoomScalePageLayoutView="0" workbookViewId="0" topLeftCell="A1">
      <pane ySplit="1" topLeftCell="A5" activePane="bottomLeft" state="frozen"/>
      <selection pane="topLeft" activeCell="A1" sqref="A1"/>
      <selection pane="bottomLeft" activeCell="E8" sqref="E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8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15"/>
      <c r="C1" s="15"/>
      <c r="D1" s="16" t="s">
        <v>1</v>
      </c>
      <c r="E1" s="15"/>
      <c r="F1" s="15"/>
      <c r="G1" s="260"/>
      <c r="H1" s="260"/>
      <c r="I1" s="89"/>
      <c r="J1" s="15"/>
      <c r="K1" s="16" t="s">
        <v>80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2:46" ht="36.75" customHeight="1"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8" t="s">
        <v>5</v>
      </c>
    </row>
    <row r="3" spans="2:46" ht="6.75" customHeight="1">
      <c r="B3" s="19"/>
      <c r="C3" s="20"/>
      <c r="D3" s="20"/>
      <c r="E3" s="20"/>
      <c r="F3" s="20"/>
      <c r="G3" s="20"/>
      <c r="H3" s="20"/>
      <c r="I3" s="90"/>
      <c r="J3" s="20"/>
      <c r="K3" s="21"/>
      <c r="AT3" s="18" t="s">
        <v>81</v>
      </c>
    </row>
    <row r="4" spans="2:46" ht="36.75" customHeight="1">
      <c r="B4" s="22"/>
      <c r="C4" s="23"/>
      <c r="D4" s="24" t="s">
        <v>82</v>
      </c>
      <c r="E4" s="23"/>
      <c r="F4" s="23"/>
      <c r="G4" s="23"/>
      <c r="H4" s="23"/>
      <c r="I4" s="91"/>
      <c r="J4" s="23"/>
      <c r="K4" s="25"/>
      <c r="M4" s="26" t="s">
        <v>10</v>
      </c>
      <c r="AT4" s="18" t="s">
        <v>39</v>
      </c>
    </row>
    <row r="5" spans="2:11" ht="6.75" customHeight="1">
      <c r="B5" s="22"/>
      <c r="C5" s="23"/>
      <c r="D5" s="23"/>
      <c r="E5" s="23"/>
      <c r="F5" s="23"/>
      <c r="G5" s="23"/>
      <c r="H5" s="23"/>
      <c r="I5" s="91"/>
      <c r="J5" s="23"/>
      <c r="K5" s="25"/>
    </row>
    <row r="6" spans="2:11" s="1" customFormat="1" ht="15">
      <c r="B6" s="35"/>
      <c r="C6" s="36"/>
      <c r="D6" s="31" t="s">
        <v>16</v>
      </c>
      <c r="E6" s="36"/>
      <c r="F6" s="36"/>
      <c r="G6" s="36"/>
      <c r="H6" s="36"/>
      <c r="I6" s="92"/>
      <c r="J6" s="36"/>
      <c r="K6" s="39"/>
    </row>
    <row r="7" spans="2:11" s="1" customFormat="1" ht="36.75" customHeight="1">
      <c r="B7" s="35"/>
      <c r="C7" s="36"/>
      <c r="D7" s="36"/>
      <c r="E7" s="258" t="s">
        <v>800</v>
      </c>
      <c r="F7" s="244"/>
      <c r="G7" s="244"/>
      <c r="H7" s="244"/>
      <c r="I7" s="92"/>
      <c r="J7" s="36"/>
      <c r="K7" s="39"/>
    </row>
    <row r="8" spans="2:11" s="1" customFormat="1" ht="13.5">
      <c r="B8" s="35"/>
      <c r="C8" s="36"/>
      <c r="D8" s="36"/>
      <c r="E8" s="36"/>
      <c r="F8" s="36"/>
      <c r="G8" s="36"/>
      <c r="H8" s="36"/>
      <c r="I8" s="92"/>
      <c r="J8" s="36"/>
      <c r="K8" s="39"/>
    </row>
    <row r="9" spans="2:11" s="1" customFormat="1" ht="14.25" customHeight="1">
      <c r="B9" s="35"/>
      <c r="C9" s="36"/>
      <c r="D9" s="31" t="s">
        <v>19</v>
      </c>
      <c r="E9" s="36"/>
      <c r="F9" s="29" t="s">
        <v>20</v>
      </c>
      <c r="G9" s="36"/>
      <c r="H9" s="36"/>
      <c r="I9" s="93" t="s">
        <v>21</v>
      </c>
      <c r="J9" s="29" t="s">
        <v>20</v>
      </c>
      <c r="K9" s="39"/>
    </row>
    <row r="10" spans="2:11" s="1" customFormat="1" ht="14.25" customHeight="1">
      <c r="B10" s="35"/>
      <c r="C10" s="36"/>
      <c r="D10" s="31" t="s">
        <v>23</v>
      </c>
      <c r="E10" s="36"/>
      <c r="F10" s="29" t="s">
        <v>24</v>
      </c>
      <c r="G10" s="36"/>
      <c r="H10" s="36"/>
      <c r="I10" s="93" t="s">
        <v>25</v>
      </c>
      <c r="J10" s="94" t="str">
        <f>'Rekapitulace stavby'!AN8</f>
        <v>09.04.2018</v>
      </c>
      <c r="K10" s="39"/>
    </row>
    <row r="11" spans="2:11" s="1" customFormat="1" ht="10.5" customHeight="1">
      <c r="B11" s="35"/>
      <c r="C11" s="36"/>
      <c r="D11" s="36"/>
      <c r="E11" s="36"/>
      <c r="F11" s="36"/>
      <c r="G11" s="36"/>
      <c r="H11" s="36"/>
      <c r="I11" s="92"/>
      <c r="J11" s="36"/>
      <c r="K11" s="39"/>
    </row>
    <row r="12" spans="2:11" s="1" customFormat="1" ht="14.25" customHeight="1">
      <c r="B12" s="35"/>
      <c r="C12" s="36"/>
      <c r="D12" s="31" t="s">
        <v>29</v>
      </c>
      <c r="E12" s="36"/>
      <c r="F12" s="36"/>
      <c r="G12" s="36"/>
      <c r="H12" s="36"/>
      <c r="I12" s="93" t="s">
        <v>30</v>
      </c>
      <c r="J12" s="29" t="s">
        <v>31</v>
      </c>
      <c r="K12" s="39"/>
    </row>
    <row r="13" spans="2:11" s="1" customFormat="1" ht="18" customHeight="1">
      <c r="B13" s="35"/>
      <c r="C13" s="36"/>
      <c r="D13" s="36"/>
      <c r="E13" s="29" t="s">
        <v>32</v>
      </c>
      <c r="F13" s="36"/>
      <c r="G13" s="36"/>
      <c r="H13" s="36"/>
      <c r="I13" s="93" t="s">
        <v>33</v>
      </c>
      <c r="J13" s="29" t="s">
        <v>34</v>
      </c>
      <c r="K13" s="39"/>
    </row>
    <row r="14" spans="2:11" s="1" customFormat="1" ht="6.75" customHeight="1">
      <c r="B14" s="35"/>
      <c r="C14" s="36"/>
      <c r="D14" s="36"/>
      <c r="E14" s="36"/>
      <c r="F14" s="36"/>
      <c r="G14" s="36"/>
      <c r="H14" s="36"/>
      <c r="I14" s="92"/>
      <c r="J14" s="36"/>
      <c r="K14" s="39"/>
    </row>
    <row r="15" spans="2:11" s="1" customFormat="1" ht="14.25" customHeight="1">
      <c r="B15" s="35"/>
      <c r="C15" s="36"/>
      <c r="D15" s="31" t="s">
        <v>35</v>
      </c>
      <c r="E15" s="36"/>
      <c r="F15" s="36"/>
      <c r="G15" s="36"/>
      <c r="H15" s="36"/>
      <c r="I15" s="93" t="s">
        <v>30</v>
      </c>
      <c r="J15" s="29">
        <f>IF('Rekapitulace stavby'!AN13="Vyplň údaj","",IF('Rekapitulace stavby'!AN13="","",'Rekapitulace stavby'!AN13))</f>
      </c>
      <c r="K15" s="39"/>
    </row>
    <row r="16" spans="2:11" s="1" customFormat="1" ht="18" customHeight="1">
      <c r="B16" s="35"/>
      <c r="C16" s="36"/>
      <c r="D16" s="36"/>
      <c r="E16" s="29">
        <f>IF('Rekapitulace stavby'!E14="Vyplň údaj","",IF('Rekapitulace stavby'!E14="","",'Rekapitulace stavby'!E14))</f>
      </c>
      <c r="F16" s="36"/>
      <c r="G16" s="36"/>
      <c r="H16" s="36"/>
      <c r="I16" s="93" t="s">
        <v>33</v>
      </c>
      <c r="J16" s="29">
        <f>IF('Rekapitulace stavby'!AN14="Vyplň údaj","",IF('Rekapitulace stavby'!AN14="","",'Rekapitulace stavby'!AN14))</f>
      </c>
      <c r="K16" s="39"/>
    </row>
    <row r="17" spans="2:11" s="1" customFormat="1" ht="6.75" customHeight="1">
      <c r="B17" s="35"/>
      <c r="C17" s="36"/>
      <c r="D17" s="36"/>
      <c r="E17" s="36"/>
      <c r="F17" s="36"/>
      <c r="G17" s="36"/>
      <c r="H17" s="36"/>
      <c r="I17" s="92"/>
      <c r="J17" s="36"/>
      <c r="K17" s="39"/>
    </row>
    <row r="18" spans="2:11" s="1" customFormat="1" ht="14.25" customHeight="1">
      <c r="B18" s="35"/>
      <c r="C18" s="36"/>
      <c r="D18" s="31" t="s">
        <v>37</v>
      </c>
      <c r="E18" s="36"/>
      <c r="F18" s="36"/>
      <c r="G18" s="36"/>
      <c r="H18" s="36"/>
      <c r="I18" s="93" t="s">
        <v>30</v>
      </c>
      <c r="J18" s="29">
        <f>IF('Rekapitulace stavby'!AN16="","",'Rekapitulace stavby'!AN16)</f>
      </c>
      <c r="K18" s="39"/>
    </row>
    <row r="19" spans="2:11" s="1" customFormat="1" ht="18" customHeight="1">
      <c r="B19" s="35"/>
      <c r="C19" s="36"/>
      <c r="D19" s="36"/>
      <c r="E19" s="29" t="str">
        <f>IF('Rekapitulace stavby'!E17="","",'Rekapitulace stavby'!E17)</f>
        <v> </v>
      </c>
      <c r="F19" s="36"/>
      <c r="G19" s="36"/>
      <c r="H19" s="36"/>
      <c r="I19" s="93" t="s">
        <v>33</v>
      </c>
      <c r="J19" s="29">
        <f>IF('Rekapitulace stavby'!AN17="","",'Rekapitulace stavby'!AN17)</f>
      </c>
      <c r="K19" s="39"/>
    </row>
    <row r="20" spans="2:11" s="1" customFormat="1" ht="6.75" customHeight="1">
      <c r="B20" s="35"/>
      <c r="C20" s="36"/>
      <c r="D20" s="36"/>
      <c r="E20" s="36"/>
      <c r="F20" s="36"/>
      <c r="G20" s="36"/>
      <c r="H20" s="36"/>
      <c r="I20" s="92"/>
      <c r="J20" s="36"/>
      <c r="K20" s="39"/>
    </row>
    <row r="21" spans="2:11" s="1" customFormat="1" ht="14.25" customHeight="1">
      <c r="B21" s="35"/>
      <c r="C21" s="36"/>
      <c r="D21" s="31" t="s">
        <v>40</v>
      </c>
      <c r="E21" s="36"/>
      <c r="F21" s="36"/>
      <c r="G21" s="36"/>
      <c r="H21" s="36"/>
      <c r="I21" s="92"/>
      <c r="J21" s="36"/>
      <c r="K21" s="39"/>
    </row>
    <row r="22" spans="2:11" s="6" customFormat="1" ht="22.5" customHeight="1">
      <c r="B22" s="95"/>
      <c r="C22" s="96"/>
      <c r="D22" s="96"/>
      <c r="E22" s="254" t="s">
        <v>20</v>
      </c>
      <c r="F22" s="259"/>
      <c r="G22" s="259"/>
      <c r="H22" s="259"/>
      <c r="I22" s="97"/>
      <c r="J22" s="96"/>
      <c r="K22" s="98"/>
    </row>
    <row r="23" spans="2:11" s="1" customFormat="1" ht="6.75" customHeight="1">
      <c r="B23" s="35"/>
      <c r="C23" s="36"/>
      <c r="D23" s="36"/>
      <c r="E23" s="36"/>
      <c r="F23" s="36"/>
      <c r="G23" s="36"/>
      <c r="H23" s="36"/>
      <c r="I23" s="92"/>
      <c r="J23" s="36"/>
      <c r="K23" s="39"/>
    </row>
    <row r="24" spans="2:11" s="1" customFormat="1" ht="6.75" customHeight="1">
      <c r="B24" s="35"/>
      <c r="C24" s="36"/>
      <c r="D24" s="62"/>
      <c r="E24" s="62"/>
      <c r="F24" s="62"/>
      <c r="G24" s="62"/>
      <c r="H24" s="62"/>
      <c r="I24" s="99"/>
      <c r="J24" s="62"/>
      <c r="K24" s="100"/>
    </row>
    <row r="25" spans="2:11" s="1" customFormat="1" ht="24.75" customHeight="1">
      <c r="B25" s="35"/>
      <c r="C25" s="36"/>
      <c r="D25" s="101" t="s">
        <v>41</v>
      </c>
      <c r="E25" s="36"/>
      <c r="F25" s="36"/>
      <c r="G25" s="36"/>
      <c r="H25" s="36"/>
      <c r="I25" s="92"/>
      <c r="J25" s="102">
        <f>ROUND(J88,2)</f>
        <v>0</v>
      </c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99"/>
      <c r="J26" s="62"/>
      <c r="K26" s="100"/>
    </row>
    <row r="27" spans="2:11" s="1" customFormat="1" ht="14.25" customHeight="1">
      <c r="B27" s="35"/>
      <c r="C27" s="36"/>
      <c r="D27" s="36"/>
      <c r="E27" s="36"/>
      <c r="F27" s="40" t="s">
        <v>43</v>
      </c>
      <c r="G27" s="36"/>
      <c r="H27" s="36"/>
      <c r="I27" s="103" t="s">
        <v>42</v>
      </c>
      <c r="J27" s="40" t="s">
        <v>44</v>
      </c>
      <c r="K27" s="39"/>
    </row>
    <row r="28" spans="2:11" s="1" customFormat="1" ht="14.25" customHeight="1" hidden="1">
      <c r="B28" s="35"/>
      <c r="C28" s="36"/>
      <c r="D28" s="43" t="s">
        <v>45</v>
      </c>
      <c r="E28" s="43" t="s">
        <v>46</v>
      </c>
      <c r="F28" s="104">
        <f>ROUND(SUM(BE88:BE335),2)</f>
        <v>0</v>
      </c>
      <c r="G28" s="36"/>
      <c r="H28" s="36"/>
      <c r="I28" s="105">
        <v>0.21</v>
      </c>
      <c r="J28" s="104">
        <f>ROUND(ROUND((SUM(BE88:BE335)),2)*I28,2)</f>
        <v>0</v>
      </c>
      <c r="K28" s="39"/>
    </row>
    <row r="29" spans="2:11" s="1" customFormat="1" ht="14.25" customHeight="1" hidden="1">
      <c r="B29" s="35"/>
      <c r="C29" s="36"/>
      <c r="D29" s="36"/>
      <c r="E29" s="43" t="s">
        <v>47</v>
      </c>
      <c r="F29" s="104">
        <f>ROUND(SUM(BF88:BF335),2)</f>
        <v>0</v>
      </c>
      <c r="G29" s="36"/>
      <c r="H29" s="36"/>
      <c r="I29" s="105">
        <v>0.15</v>
      </c>
      <c r="J29" s="104">
        <f>ROUND(ROUND((SUM(BF88:BF335)),2)*I29,2)</f>
        <v>0</v>
      </c>
      <c r="K29" s="39"/>
    </row>
    <row r="30" spans="2:11" s="1" customFormat="1" ht="14.25" customHeight="1">
      <c r="B30" s="35"/>
      <c r="C30" s="36"/>
      <c r="D30" s="43" t="s">
        <v>45</v>
      </c>
      <c r="E30" s="43" t="s">
        <v>48</v>
      </c>
      <c r="F30" s="104">
        <f>ROUND(SUM(BG88:BG335),2)</f>
        <v>0</v>
      </c>
      <c r="G30" s="36"/>
      <c r="H30" s="36"/>
      <c r="I30" s="105">
        <v>0.21</v>
      </c>
      <c r="J30" s="104">
        <v>0</v>
      </c>
      <c r="K30" s="39"/>
    </row>
    <row r="31" spans="2:11" s="1" customFormat="1" ht="14.25" customHeight="1">
      <c r="B31" s="35"/>
      <c r="C31" s="36"/>
      <c r="D31" s="36"/>
      <c r="E31" s="43" t="s">
        <v>49</v>
      </c>
      <c r="F31" s="104">
        <f>ROUND(SUM(BH88:BH335),2)</f>
        <v>0</v>
      </c>
      <c r="G31" s="36"/>
      <c r="H31" s="36"/>
      <c r="I31" s="105">
        <v>0.15</v>
      </c>
      <c r="J31" s="104"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50</v>
      </c>
      <c r="F32" s="104">
        <f>ROUND(SUM(BI88:BI335),2)</f>
        <v>0</v>
      </c>
      <c r="G32" s="36"/>
      <c r="H32" s="36"/>
      <c r="I32" s="105">
        <v>0</v>
      </c>
      <c r="J32" s="104">
        <v>0</v>
      </c>
      <c r="K32" s="39"/>
    </row>
    <row r="33" spans="2:11" s="1" customFormat="1" ht="6.75" customHeight="1">
      <c r="B33" s="35"/>
      <c r="C33" s="36"/>
      <c r="D33" s="36"/>
      <c r="E33" s="36"/>
      <c r="F33" s="36"/>
      <c r="G33" s="36"/>
      <c r="H33" s="36"/>
      <c r="I33" s="92"/>
      <c r="J33" s="36"/>
      <c r="K33" s="39"/>
    </row>
    <row r="34" spans="2:11" s="1" customFormat="1" ht="24.75" customHeight="1">
      <c r="B34" s="35"/>
      <c r="C34" s="106"/>
      <c r="D34" s="107" t="s">
        <v>51</v>
      </c>
      <c r="E34" s="66"/>
      <c r="F34" s="66"/>
      <c r="G34" s="108" t="s">
        <v>52</v>
      </c>
      <c r="H34" s="109" t="s">
        <v>53</v>
      </c>
      <c r="I34" s="110"/>
      <c r="J34" s="111">
        <f>SUM(J25:J32)</f>
        <v>0</v>
      </c>
      <c r="K34" s="112"/>
    </row>
    <row r="35" spans="2:11" s="1" customFormat="1" ht="14.25" customHeight="1">
      <c r="B35" s="50"/>
      <c r="C35" s="51"/>
      <c r="D35" s="51"/>
      <c r="E35" s="51"/>
      <c r="F35" s="51"/>
      <c r="G35" s="51"/>
      <c r="H35" s="51"/>
      <c r="I35" s="113"/>
      <c r="J35" s="51"/>
      <c r="K35" s="52"/>
    </row>
    <row r="39" spans="2:11" s="1" customFormat="1" ht="6.75" customHeight="1">
      <c r="B39" s="53"/>
      <c r="C39" s="54"/>
      <c r="D39" s="54"/>
      <c r="E39" s="54"/>
      <c r="F39" s="54"/>
      <c r="G39" s="54"/>
      <c r="H39" s="54"/>
      <c r="I39" s="114"/>
      <c r="J39" s="54"/>
      <c r="K39" s="115"/>
    </row>
    <row r="40" spans="2:11" s="1" customFormat="1" ht="36.75" customHeight="1">
      <c r="B40" s="35"/>
      <c r="C40" s="24" t="s">
        <v>83</v>
      </c>
      <c r="D40" s="36"/>
      <c r="E40" s="36"/>
      <c r="F40" s="36"/>
      <c r="G40" s="36"/>
      <c r="H40" s="36"/>
      <c r="I40" s="92"/>
      <c r="J40" s="36"/>
      <c r="K40" s="39"/>
    </row>
    <row r="41" spans="2:11" s="1" customFormat="1" ht="6.75" customHeight="1">
      <c r="B41" s="35"/>
      <c r="C41" s="36"/>
      <c r="D41" s="36"/>
      <c r="E41" s="36"/>
      <c r="F41" s="36"/>
      <c r="G41" s="36"/>
      <c r="H41" s="36"/>
      <c r="I41" s="92"/>
      <c r="J41" s="36"/>
      <c r="K41" s="39"/>
    </row>
    <row r="42" spans="2:11" s="1" customFormat="1" ht="14.25" customHeight="1">
      <c r="B42" s="35"/>
      <c r="C42" s="31" t="s">
        <v>16</v>
      </c>
      <c r="D42" s="36"/>
      <c r="E42" s="36"/>
      <c r="F42" s="36"/>
      <c r="G42" s="36"/>
      <c r="H42" s="36"/>
      <c r="I42" s="92"/>
      <c r="J42" s="36"/>
      <c r="K42" s="39"/>
    </row>
    <row r="43" spans="2:11" s="1" customFormat="1" ht="23.25" customHeight="1">
      <c r="B43" s="35"/>
      <c r="C43" s="36"/>
      <c r="D43" s="36"/>
      <c r="E43" s="258" t="str">
        <f>E7</f>
        <v>Oprava hlavního rozvodu tepla (ÚT) a teplé vody (TV) při tepelném zdroji K13 - Hybešova - topná větev Jesenická, Šumperk-2019</v>
      </c>
      <c r="F43" s="244"/>
      <c r="G43" s="244"/>
      <c r="H43" s="244"/>
      <c r="I43" s="92"/>
      <c r="J43" s="36"/>
      <c r="K43" s="39"/>
    </row>
    <row r="44" spans="2:11" s="1" customFormat="1" ht="6.75" customHeight="1">
      <c r="B44" s="35"/>
      <c r="C44" s="36"/>
      <c r="D44" s="36"/>
      <c r="E44" s="36"/>
      <c r="F44" s="36"/>
      <c r="G44" s="36"/>
      <c r="H44" s="36"/>
      <c r="I44" s="92"/>
      <c r="J44" s="36"/>
      <c r="K44" s="39"/>
    </row>
    <row r="45" spans="2:11" s="1" customFormat="1" ht="18" customHeight="1">
      <c r="B45" s="35"/>
      <c r="C45" s="31" t="s">
        <v>23</v>
      </c>
      <c r="D45" s="36"/>
      <c r="E45" s="36"/>
      <c r="F45" s="29" t="str">
        <f>F10</f>
        <v>Jesenická, Šumperk</v>
      </c>
      <c r="G45" s="36"/>
      <c r="H45" s="36"/>
      <c r="I45" s="93" t="s">
        <v>25</v>
      </c>
      <c r="J45" s="94" t="str">
        <f>IF(J10="","",J10)</f>
        <v>09.04.2018</v>
      </c>
      <c r="K45" s="39"/>
    </row>
    <row r="46" spans="2:11" s="1" customFormat="1" ht="6.75" customHeight="1">
      <c r="B46" s="35"/>
      <c r="C46" s="36"/>
      <c r="D46" s="36"/>
      <c r="E46" s="36"/>
      <c r="F46" s="36"/>
      <c r="G46" s="36"/>
      <c r="H46" s="36"/>
      <c r="I46" s="92"/>
      <c r="J46" s="36"/>
      <c r="K46" s="39"/>
    </row>
    <row r="47" spans="2:11" s="1" customFormat="1" ht="15">
      <c r="B47" s="35"/>
      <c r="C47" s="31" t="s">
        <v>29</v>
      </c>
      <c r="D47" s="36"/>
      <c r="E47" s="36"/>
      <c r="F47" s="29" t="str">
        <f>E13</f>
        <v>Podniky města Šumperka a.s.</v>
      </c>
      <c r="G47" s="36"/>
      <c r="H47" s="36"/>
      <c r="I47" s="93" t="s">
        <v>37</v>
      </c>
      <c r="J47" s="29" t="str">
        <f>E19</f>
        <v> </v>
      </c>
      <c r="K47" s="39"/>
    </row>
    <row r="48" spans="2:11" s="1" customFormat="1" ht="14.25" customHeight="1">
      <c r="B48" s="35"/>
      <c r="C48" s="31" t="s">
        <v>35</v>
      </c>
      <c r="D48" s="36"/>
      <c r="E48" s="36"/>
      <c r="F48" s="29">
        <f>IF(E16="","",E16)</f>
      </c>
      <c r="G48" s="36"/>
      <c r="H48" s="36"/>
      <c r="I48" s="92"/>
      <c r="J48" s="36"/>
      <c r="K48" s="39"/>
    </row>
    <row r="49" spans="2:11" s="1" customFormat="1" ht="9.75" customHeight="1">
      <c r="B49" s="35"/>
      <c r="C49" s="36"/>
      <c r="D49" s="36"/>
      <c r="E49" s="36"/>
      <c r="F49" s="36"/>
      <c r="G49" s="36"/>
      <c r="H49" s="36"/>
      <c r="I49" s="92"/>
      <c r="J49" s="36"/>
      <c r="K49" s="39"/>
    </row>
    <row r="50" spans="2:11" s="1" customFormat="1" ht="29.25" customHeight="1">
      <c r="B50" s="35"/>
      <c r="C50" s="116" t="s">
        <v>84</v>
      </c>
      <c r="D50" s="106"/>
      <c r="E50" s="106"/>
      <c r="F50" s="106"/>
      <c r="G50" s="106"/>
      <c r="H50" s="106"/>
      <c r="I50" s="117"/>
      <c r="J50" s="118" t="s">
        <v>85</v>
      </c>
      <c r="K50" s="119"/>
    </row>
    <row r="51" spans="2:11" s="1" customFormat="1" ht="9.75" customHeight="1">
      <c r="B51" s="35"/>
      <c r="C51" s="36"/>
      <c r="D51" s="36"/>
      <c r="E51" s="36"/>
      <c r="F51" s="36"/>
      <c r="G51" s="36"/>
      <c r="H51" s="36"/>
      <c r="I51" s="92"/>
      <c r="J51" s="36"/>
      <c r="K51" s="39"/>
    </row>
    <row r="52" spans="2:47" s="1" customFormat="1" ht="29.25" customHeight="1">
      <c r="B52" s="35"/>
      <c r="C52" s="120" t="s">
        <v>86</v>
      </c>
      <c r="D52" s="36"/>
      <c r="E52" s="36"/>
      <c r="F52" s="36"/>
      <c r="G52" s="36"/>
      <c r="H52" s="36"/>
      <c r="I52" s="92"/>
      <c r="J52" s="102">
        <f>J88</f>
        <v>0</v>
      </c>
      <c r="K52" s="39"/>
      <c r="AU52" s="18" t="s">
        <v>87</v>
      </c>
    </row>
    <row r="53" spans="2:11" s="7" customFormat="1" ht="24.75" customHeight="1">
      <c r="B53" s="121"/>
      <c r="C53" s="122"/>
      <c r="D53" s="123" t="s">
        <v>88</v>
      </c>
      <c r="E53" s="124"/>
      <c r="F53" s="124"/>
      <c r="G53" s="124"/>
      <c r="H53" s="124"/>
      <c r="I53" s="125"/>
      <c r="J53" s="126">
        <f>J89</f>
        <v>0</v>
      </c>
      <c r="K53" s="127"/>
    </row>
    <row r="54" spans="2:11" s="8" customFormat="1" ht="19.5" customHeight="1">
      <c r="B54" s="128"/>
      <c r="C54" s="129"/>
      <c r="D54" s="130" t="s">
        <v>89</v>
      </c>
      <c r="E54" s="131"/>
      <c r="F54" s="131"/>
      <c r="G54" s="131"/>
      <c r="H54" s="131"/>
      <c r="I54" s="132"/>
      <c r="J54" s="133">
        <f>J90</f>
        <v>0</v>
      </c>
      <c r="K54" s="134"/>
    </row>
    <row r="55" spans="2:11" s="8" customFormat="1" ht="19.5" customHeight="1">
      <c r="B55" s="128"/>
      <c r="C55" s="129"/>
      <c r="D55" s="130" t="s">
        <v>90</v>
      </c>
      <c r="E55" s="131"/>
      <c r="F55" s="131"/>
      <c r="G55" s="131"/>
      <c r="H55" s="131"/>
      <c r="I55" s="132"/>
      <c r="J55" s="133">
        <f>J149</f>
        <v>0</v>
      </c>
      <c r="K55" s="134"/>
    </row>
    <row r="56" spans="2:11" s="8" customFormat="1" ht="19.5" customHeight="1">
      <c r="B56" s="128"/>
      <c r="C56" s="129"/>
      <c r="D56" s="130" t="s">
        <v>91</v>
      </c>
      <c r="E56" s="131"/>
      <c r="F56" s="131"/>
      <c r="G56" s="131"/>
      <c r="H56" s="131"/>
      <c r="I56" s="132"/>
      <c r="J56" s="133">
        <f>J153</f>
        <v>0</v>
      </c>
      <c r="K56" s="134"/>
    </row>
    <row r="57" spans="2:11" s="8" customFormat="1" ht="19.5" customHeight="1">
      <c r="B57" s="128"/>
      <c r="C57" s="129"/>
      <c r="D57" s="130" t="s">
        <v>92</v>
      </c>
      <c r="E57" s="131"/>
      <c r="F57" s="131"/>
      <c r="G57" s="131"/>
      <c r="H57" s="131"/>
      <c r="I57" s="132"/>
      <c r="J57" s="133">
        <f>J156</f>
        <v>0</v>
      </c>
      <c r="K57" s="134"/>
    </row>
    <row r="58" spans="2:11" s="8" customFormat="1" ht="19.5" customHeight="1">
      <c r="B58" s="128"/>
      <c r="C58" s="129"/>
      <c r="D58" s="130" t="s">
        <v>93</v>
      </c>
      <c r="E58" s="131"/>
      <c r="F58" s="131"/>
      <c r="G58" s="131"/>
      <c r="H58" s="131"/>
      <c r="I58" s="132"/>
      <c r="J58" s="133">
        <f>J170</f>
        <v>0</v>
      </c>
      <c r="K58" s="134"/>
    </row>
    <row r="59" spans="2:11" s="8" customFormat="1" ht="19.5" customHeight="1">
      <c r="B59" s="128"/>
      <c r="C59" s="129"/>
      <c r="D59" s="130" t="s">
        <v>94</v>
      </c>
      <c r="E59" s="131"/>
      <c r="F59" s="131"/>
      <c r="G59" s="131"/>
      <c r="H59" s="131"/>
      <c r="I59" s="132"/>
      <c r="J59" s="133">
        <f>J206</f>
        <v>0</v>
      </c>
      <c r="K59" s="134"/>
    </row>
    <row r="60" spans="2:11" s="8" customFormat="1" ht="19.5" customHeight="1">
      <c r="B60" s="128"/>
      <c r="C60" s="129"/>
      <c r="D60" s="130" t="s">
        <v>95</v>
      </c>
      <c r="E60" s="131"/>
      <c r="F60" s="131"/>
      <c r="G60" s="131"/>
      <c r="H60" s="131"/>
      <c r="I60" s="132"/>
      <c r="J60" s="133">
        <f>J220</f>
        <v>0</v>
      </c>
      <c r="K60" s="134"/>
    </row>
    <row r="61" spans="2:11" s="8" customFormat="1" ht="19.5" customHeight="1">
      <c r="B61" s="128"/>
      <c r="C61" s="129"/>
      <c r="D61" s="130" t="s">
        <v>96</v>
      </c>
      <c r="E61" s="131"/>
      <c r="F61" s="131"/>
      <c r="G61" s="131"/>
      <c r="H61" s="131"/>
      <c r="I61" s="132"/>
      <c r="J61" s="133">
        <f>J235</f>
        <v>0</v>
      </c>
      <c r="K61" s="134"/>
    </row>
    <row r="62" spans="2:11" s="7" customFormat="1" ht="24.75" customHeight="1">
      <c r="B62" s="121"/>
      <c r="C62" s="122"/>
      <c r="D62" s="123" t="s">
        <v>97</v>
      </c>
      <c r="E62" s="124"/>
      <c r="F62" s="124"/>
      <c r="G62" s="124"/>
      <c r="H62" s="124"/>
      <c r="I62" s="125"/>
      <c r="J62" s="126">
        <f>J239</f>
        <v>0</v>
      </c>
      <c r="K62" s="127"/>
    </row>
    <row r="63" spans="2:11" s="8" customFormat="1" ht="19.5" customHeight="1">
      <c r="B63" s="128"/>
      <c r="C63" s="129"/>
      <c r="D63" s="130" t="s">
        <v>98</v>
      </c>
      <c r="E63" s="131"/>
      <c r="F63" s="131"/>
      <c r="G63" s="131"/>
      <c r="H63" s="131"/>
      <c r="I63" s="132"/>
      <c r="J63" s="133">
        <f>J240</f>
        <v>0</v>
      </c>
      <c r="K63" s="134"/>
    </row>
    <row r="64" spans="2:11" s="8" customFormat="1" ht="19.5" customHeight="1">
      <c r="B64" s="128"/>
      <c r="C64" s="129"/>
      <c r="D64" s="130" t="s">
        <v>99</v>
      </c>
      <c r="E64" s="131"/>
      <c r="F64" s="131"/>
      <c r="G64" s="131"/>
      <c r="H64" s="131"/>
      <c r="I64" s="132"/>
      <c r="J64" s="133">
        <f>J243</f>
        <v>0</v>
      </c>
      <c r="K64" s="134"/>
    </row>
    <row r="65" spans="2:11" s="8" customFormat="1" ht="19.5" customHeight="1">
      <c r="B65" s="128"/>
      <c r="C65" s="129"/>
      <c r="D65" s="130" t="s">
        <v>100</v>
      </c>
      <c r="E65" s="131"/>
      <c r="F65" s="131"/>
      <c r="G65" s="131"/>
      <c r="H65" s="131"/>
      <c r="I65" s="132"/>
      <c r="J65" s="133">
        <f>J250</f>
        <v>0</v>
      </c>
      <c r="K65" s="134"/>
    </row>
    <row r="66" spans="2:11" s="7" customFormat="1" ht="24.75" customHeight="1">
      <c r="B66" s="121"/>
      <c r="C66" s="122"/>
      <c r="D66" s="123" t="s">
        <v>101</v>
      </c>
      <c r="E66" s="124"/>
      <c r="F66" s="124"/>
      <c r="G66" s="124"/>
      <c r="H66" s="124"/>
      <c r="I66" s="125"/>
      <c r="J66" s="126">
        <f>J257</f>
        <v>0</v>
      </c>
      <c r="K66" s="127"/>
    </row>
    <row r="67" spans="2:11" s="8" customFormat="1" ht="19.5" customHeight="1">
      <c r="B67" s="128"/>
      <c r="C67" s="129"/>
      <c r="D67" s="130" t="s">
        <v>102</v>
      </c>
      <c r="E67" s="131"/>
      <c r="F67" s="131"/>
      <c r="G67" s="131"/>
      <c r="H67" s="131"/>
      <c r="I67" s="132"/>
      <c r="J67" s="133">
        <f>J258</f>
        <v>0</v>
      </c>
      <c r="K67" s="134"/>
    </row>
    <row r="68" spans="2:11" s="7" customFormat="1" ht="24.75" customHeight="1">
      <c r="B68" s="121"/>
      <c r="C68" s="122"/>
      <c r="D68" s="123" t="s">
        <v>103</v>
      </c>
      <c r="E68" s="124"/>
      <c r="F68" s="124"/>
      <c r="G68" s="124"/>
      <c r="H68" s="124"/>
      <c r="I68" s="125"/>
      <c r="J68" s="126">
        <f>J326</f>
        <v>0</v>
      </c>
      <c r="K68" s="127"/>
    </row>
    <row r="69" spans="2:11" s="8" customFormat="1" ht="19.5" customHeight="1">
      <c r="B69" s="128"/>
      <c r="C69" s="129"/>
      <c r="D69" s="130" t="s">
        <v>104</v>
      </c>
      <c r="E69" s="131"/>
      <c r="F69" s="131"/>
      <c r="G69" s="131"/>
      <c r="H69" s="131"/>
      <c r="I69" s="132"/>
      <c r="J69" s="133">
        <f>J327</f>
        <v>0</v>
      </c>
      <c r="K69" s="134"/>
    </row>
    <row r="70" spans="2:11" s="8" customFormat="1" ht="19.5" customHeight="1">
      <c r="B70" s="128"/>
      <c r="C70" s="129"/>
      <c r="D70" s="130" t="s">
        <v>105</v>
      </c>
      <c r="E70" s="131"/>
      <c r="F70" s="131"/>
      <c r="G70" s="131"/>
      <c r="H70" s="131"/>
      <c r="I70" s="132"/>
      <c r="J70" s="133">
        <f>J332</f>
        <v>0</v>
      </c>
      <c r="K70" s="134"/>
    </row>
    <row r="71" spans="2:11" s="1" customFormat="1" ht="21.75" customHeight="1">
      <c r="B71" s="35"/>
      <c r="C71" s="36"/>
      <c r="D71" s="36"/>
      <c r="E71" s="36"/>
      <c r="F71" s="36"/>
      <c r="G71" s="36"/>
      <c r="H71" s="36"/>
      <c r="I71" s="92"/>
      <c r="J71" s="36"/>
      <c r="K71" s="39"/>
    </row>
    <row r="72" spans="2:11" s="1" customFormat="1" ht="6.75" customHeight="1">
      <c r="B72" s="50"/>
      <c r="C72" s="51"/>
      <c r="D72" s="51"/>
      <c r="E72" s="51"/>
      <c r="F72" s="51"/>
      <c r="G72" s="51"/>
      <c r="H72" s="51"/>
      <c r="I72" s="113"/>
      <c r="J72" s="51"/>
      <c r="K72" s="52"/>
    </row>
    <row r="76" spans="2:12" s="1" customFormat="1" ht="6.75" customHeight="1">
      <c r="B76" s="53"/>
      <c r="C76" s="54"/>
      <c r="D76" s="54"/>
      <c r="E76" s="54"/>
      <c r="F76" s="54"/>
      <c r="G76" s="54"/>
      <c r="H76" s="54"/>
      <c r="I76" s="114"/>
      <c r="J76" s="54"/>
      <c r="K76" s="54"/>
      <c r="L76" s="35"/>
    </row>
    <row r="77" spans="2:12" s="1" customFormat="1" ht="36.75" customHeight="1">
      <c r="B77" s="35"/>
      <c r="C77" s="55" t="s">
        <v>106</v>
      </c>
      <c r="I77" s="135"/>
      <c r="L77" s="35"/>
    </row>
    <row r="78" spans="2:12" s="1" customFormat="1" ht="6.75" customHeight="1">
      <c r="B78" s="35"/>
      <c r="I78" s="135"/>
      <c r="L78" s="35"/>
    </row>
    <row r="79" spans="2:12" s="1" customFormat="1" ht="14.25" customHeight="1">
      <c r="B79" s="35"/>
      <c r="C79" s="57" t="s">
        <v>16</v>
      </c>
      <c r="I79" s="135"/>
      <c r="L79" s="35"/>
    </row>
    <row r="80" spans="2:12" s="1" customFormat="1" ht="23.25" customHeight="1">
      <c r="B80" s="35"/>
      <c r="E80" s="236" t="str">
        <f>E7</f>
        <v>Oprava hlavního rozvodu tepla (ÚT) a teplé vody (TV) při tepelném zdroji K13 - Hybešova - topná větev Jesenická, Šumperk-2019</v>
      </c>
      <c r="F80" s="239"/>
      <c r="G80" s="239"/>
      <c r="H80" s="239"/>
      <c r="I80" s="135"/>
      <c r="L80" s="35"/>
    </row>
    <row r="81" spans="2:12" s="1" customFormat="1" ht="6.75" customHeight="1">
      <c r="B81" s="35"/>
      <c r="I81" s="135"/>
      <c r="L81" s="35"/>
    </row>
    <row r="82" spans="2:12" s="1" customFormat="1" ht="18" customHeight="1">
      <c r="B82" s="35"/>
      <c r="C82" s="57" t="s">
        <v>23</v>
      </c>
      <c r="F82" s="136" t="str">
        <f>F10</f>
        <v>Jesenická, Šumperk</v>
      </c>
      <c r="I82" s="137" t="s">
        <v>25</v>
      </c>
      <c r="J82" s="61" t="str">
        <f>IF(J10="","",J10)</f>
        <v>09.04.2018</v>
      </c>
      <c r="L82" s="35"/>
    </row>
    <row r="83" spans="2:12" s="1" customFormat="1" ht="6.75" customHeight="1">
      <c r="B83" s="35"/>
      <c r="I83" s="135"/>
      <c r="L83" s="35"/>
    </row>
    <row r="84" spans="2:12" s="1" customFormat="1" ht="15">
      <c r="B84" s="35"/>
      <c r="C84" s="57" t="s">
        <v>29</v>
      </c>
      <c r="F84" s="136" t="str">
        <f>E13</f>
        <v>Podniky města Šumperka a.s.</v>
      </c>
      <c r="I84" s="137" t="s">
        <v>37</v>
      </c>
      <c r="J84" s="136" t="str">
        <f>E19</f>
        <v> </v>
      </c>
      <c r="L84" s="35"/>
    </row>
    <row r="85" spans="2:12" s="1" customFormat="1" ht="14.25" customHeight="1">
      <c r="B85" s="35"/>
      <c r="C85" s="57" t="s">
        <v>35</v>
      </c>
      <c r="F85" s="136">
        <f>IF(E16="","",E16)</f>
      </c>
      <c r="I85" s="135"/>
      <c r="L85" s="35"/>
    </row>
    <row r="86" spans="2:12" s="1" customFormat="1" ht="9.75" customHeight="1">
      <c r="B86" s="35"/>
      <c r="I86" s="135"/>
      <c r="L86" s="35"/>
    </row>
    <row r="87" spans="2:20" s="9" customFormat="1" ht="29.25" customHeight="1">
      <c r="B87" s="138"/>
      <c r="C87" s="139" t="s">
        <v>107</v>
      </c>
      <c r="D87" s="140" t="s">
        <v>60</v>
      </c>
      <c r="E87" s="140" t="s">
        <v>56</v>
      </c>
      <c r="F87" s="140" t="s">
        <v>108</v>
      </c>
      <c r="G87" s="140" t="s">
        <v>109</v>
      </c>
      <c r="H87" s="140" t="s">
        <v>110</v>
      </c>
      <c r="I87" s="141" t="s">
        <v>111</v>
      </c>
      <c r="J87" s="140" t="s">
        <v>85</v>
      </c>
      <c r="K87" s="142" t="s">
        <v>112</v>
      </c>
      <c r="L87" s="138"/>
      <c r="M87" s="68" t="s">
        <v>113</v>
      </c>
      <c r="N87" s="69" t="s">
        <v>45</v>
      </c>
      <c r="O87" s="69" t="s">
        <v>114</v>
      </c>
      <c r="P87" s="69" t="s">
        <v>115</v>
      </c>
      <c r="Q87" s="69" t="s">
        <v>116</v>
      </c>
      <c r="R87" s="69" t="s">
        <v>117</v>
      </c>
      <c r="S87" s="69" t="s">
        <v>118</v>
      </c>
      <c r="T87" s="70" t="s">
        <v>119</v>
      </c>
    </row>
    <row r="88" spans="2:63" s="1" customFormat="1" ht="29.25" customHeight="1">
      <c r="B88" s="35"/>
      <c r="C88" s="72" t="s">
        <v>86</v>
      </c>
      <c r="I88" s="135"/>
      <c r="J88" s="143">
        <f>BK88</f>
        <v>0</v>
      </c>
      <c r="L88" s="35"/>
      <c r="M88" s="71"/>
      <c r="N88" s="62"/>
      <c r="O88" s="62"/>
      <c r="P88" s="144">
        <f>P89+P239+P257+P326</f>
        <v>0</v>
      </c>
      <c r="Q88" s="62"/>
      <c r="R88" s="144">
        <f>R89+R239+R257+R326</f>
        <v>189.58596000000003</v>
      </c>
      <c r="S88" s="62"/>
      <c r="T88" s="145">
        <f>T89+T239+T257+T326</f>
        <v>199.64615804</v>
      </c>
      <c r="AT88" s="18" t="s">
        <v>74</v>
      </c>
      <c r="AU88" s="18" t="s">
        <v>87</v>
      </c>
      <c r="BK88" s="146">
        <f>BK89+BK239+BK257+BK326</f>
        <v>0</v>
      </c>
    </row>
    <row r="89" spans="2:63" s="10" customFormat="1" ht="36.75" customHeight="1">
      <c r="B89" s="147"/>
      <c r="D89" s="148" t="s">
        <v>74</v>
      </c>
      <c r="E89" s="149" t="s">
        <v>120</v>
      </c>
      <c r="F89" s="149" t="s">
        <v>121</v>
      </c>
      <c r="I89" s="150"/>
      <c r="J89" s="151">
        <f>BK89</f>
        <v>0</v>
      </c>
      <c r="L89" s="147"/>
      <c r="M89" s="152"/>
      <c r="N89" s="153"/>
      <c r="O89" s="153"/>
      <c r="P89" s="154">
        <f>P90+P149+P153+P156+P170+P206+P220+P235</f>
        <v>0</v>
      </c>
      <c r="Q89" s="153"/>
      <c r="R89" s="154">
        <f>R90+R149+R153+R156+R170+R206+R220+R235</f>
        <v>6.9782850000000005</v>
      </c>
      <c r="S89" s="153"/>
      <c r="T89" s="155">
        <f>T90+T149+T153+T156+T170+T206+T220+T235</f>
        <v>190.524</v>
      </c>
      <c r="AR89" s="148" t="s">
        <v>22</v>
      </c>
      <c r="AT89" s="156" t="s">
        <v>74</v>
      </c>
      <c r="AU89" s="156" t="s">
        <v>75</v>
      </c>
      <c r="AY89" s="148" t="s">
        <v>122</v>
      </c>
      <c r="BK89" s="157">
        <f>BK90+BK149+BK153+BK156+BK170+BK206+BK220+BK235</f>
        <v>0</v>
      </c>
    </row>
    <row r="90" spans="2:63" s="10" customFormat="1" ht="19.5" customHeight="1">
      <c r="B90" s="147"/>
      <c r="D90" s="158" t="s">
        <v>74</v>
      </c>
      <c r="E90" s="159" t="s">
        <v>22</v>
      </c>
      <c r="F90" s="159" t="s">
        <v>123</v>
      </c>
      <c r="I90" s="150"/>
      <c r="J90" s="160">
        <f>BK90</f>
        <v>0</v>
      </c>
      <c r="L90" s="147"/>
      <c r="M90" s="152"/>
      <c r="N90" s="153"/>
      <c r="O90" s="153"/>
      <c r="P90" s="154">
        <f>SUM(P91:P148)</f>
        <v>0</v>
      </c>
      <c r="Q90" s="153"/>
      <c r="R90" s="154">
        <f>SUM(R91:R148)</f>
        <v>0.0048000000000000004</v>
      </c>
      <c r="S90" s="153"/>
      <c r="T90" s="155">
        <f>SUM(T91:T148)</f>
        <v>41.844</v>
      </c>
      <c r="AR90" s="148" t="s">
        <v>22</v>
      </c>
      <c r="AT90" s="156" t="s">
        <v>74</v>
      </c>
      <c r="AU90" s="156" t="s">
        <v>22</v>
      </c>
      <c r="AY90" s="148" t="s">
        <v>122</v>
      </c>
      <c r="BK90" s="157">
        <f>SUM(BK91:BK148)</f>
        <v>0</v>
      </c>
    </row>
    <row r="91" spans="2:65" s="1" customFormat="1" ht="22.5" customHeight="1">
      <c r="B91" s="161"/>
      <c r="C91" s="162" t="s">
        <v>22</v>
      </c>
      <c r="D91" s="162" t="s">
        <v>124</v>
      </c>
      <c r="E91" s="163" t="s">
        <v>125</v>
      </c>
      <c r="F91" s="164" t="s">
        <v>126</v>
      </c>
      <c r="G91" s="165" t="s">
        <v>127</v>
      </c>
      <c r="H91" s="166">
        <v>1</v>
      </c>
      <c r="I91" s="167"/>
      <c r="J91" s="168">
        <f>ROUND(I91*H91,2)</f>
        <v>0</v>
      </c>
      <c r="K91" s="164" t="s">
        <v>128</v>
      </c>
      <c r="L91" s="35"/>
      <c r="M91" s="169" t="s">
        <v>20</v>
      </c>
      <c r="N91" s="170" t="s">
        <v>48</v>
      </c>
      <c r="O91" s="36"/>
      <c r="P91" s="171">
        <f>O91*H91</f>
        <v>0</v>
      </c>
      <c r="Q91" s="171">
        <v>0</v>
      </c>
      <c r="R91" s="171">
        <f>Q91*H91</f>
        <v>0</v>
      </c>
      <c r="S91" s="171">
        <v>0</v>
      </c>
      <c r="T91" s="172">
        <f>S91*H91</f>
        <v>0</v>
      </c>
      <c r="AR91" s="18" t="s">
        <v>129</v>
      </c>
      <c r="AT91" s="18" t="s">
        <v>124</v>
      </c>
      <c r="AU91" s="18" t="s">
        <v>81</v>
      </c>
      <c r="AY91" s="18" t="s">
        <v>122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18" t="s">
        <v>129</v>
      </c>
      <c r="BK91" s="173">
        <f>ROUND(I91*H91,2)</f>
        <v>0</v>
      </c>
      <c r="BL91" s="18" t="s">
        <v>129</v>
      </c>
      <c r="BM91" s="18" t="s">
        <v>130</v>
      </c>
    </row>
    <row r="92" spans="2:47" s="1" customFormat="1" ht="30" customHeight="1">
      <c r="B92" s="35"/>
      <c r="D92" s="174" t="s">
        <v>131</v>
      </c>
      <c r="F92" s="175" t="s">
        <v>132</v>
      </c>
      <c r="I92" s="135"/>
      <c r="L92" s="35"/>
      <c r="M92" s="64"/>
      <c r="N92" s="36"/>
      <c r="O92" s="36"/>
      <c r="P92" s="36"/>
      <c r="Q92" s="36"/>
      <c r="R92" s="36"/>
      <c r="S92" s="36"/>
      <c r="T92" s="65"/>
      <c r="AT92" s="18" t="s">
        <v>131</v>
      </c>
      <c r="AU92" s="18" t="s">
        <v>81</v>
      </c>
    </row>
    <row r="93" spans="2:65" s="1" customFormat="1" ht="22.5" customHeight="1">
      <c r="B93" s="161"/>
      <c r="C93" s="162" t="s">
        <v>81</v>
      </c>
      <c r="D93" s="162" t="s">
        <v>124</v>
      </c>
      <c r="E93" s="163" t="s">
        <v>133</v>
      </c>
      <c r="F93" s="164" t="s">
        <v>134</v>
      </c>
      <c r="G93" s="165" t="s">
        <v>127</v>
      </c>
      <c r="H93" s="166">
        <v>1</v>
      </c>
      <c r="I93" s="167"/>
      <c r="J93" s="168">
        <f>ROUND(I93*H93,2)</f>
        <v>0</v>
      </c>
      <c r="K93" s="164" t="s">
        <v>128</v>
      </c>
      <c r="L93" s="35"/>
      <c r="M93" s="169" t="s">
        <v>20</v>
      </c>
      <c r="N93" s="170" t="s">
        <v>48</v>
      </c>
      <c r="O93" s="36"/>
      <c r="P93" s="171">
        <f>O93*H93</f>
        <v>0</v>
      </c>
      <c r="Q93" s="171">
        <v>0</v>
      </c>
      <c r="R93" s="171">
        <f>Q93*H93</f>
        <v>0</v>
      </c>
      <c r="S93" s="171">
        <v>0</v>
      </c>
      <c r="T93" s="172">
        <f>S93*H93</f>
        <v>0</v>
      </c>
      <c r="AR93" s="18" t="s">
        <v>129</v>
      </c>
      <c r="AT93" s="18" t="s">
        <v>124</v>
      </c>
      <c r="AU93" s="18" t="s">
        <v>81</v>
      </c>
      <c r="AY93" s="18" t="s">
        <v>122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18" t="s">
        <v>129</v>
      </c>
      <c r="BK93" s="173">
        <f>ROUND(I93*H93,2)</f>
        <v>0</v>
      </c>
      <c r="BL93" s="18" t="s">
        <v>129</v>
      </c>
      <c r="BM93" s="18" t="s">
        <v>135</v>
      </c>
    </row>
    <row r="94" spans="2:47" s="1" customFormat="1" ht="54" customHeight="1">
      <c r="B94" s="35"/>
      <c r="D94" s="174" t="s">
        <v>131</v>
      </c>
      <c r="F94" s="175" t="s">
        <v>136</v>
      </c>
      <c r="I94" s="135"/>
      <c r="L94" s="35"/>
      <c r="M94" s="64"/>
      <c r="N94" s="36"/>
      <c r="O94" s="36"/>
      <c r="P94" s="36"/>
      <c r="Q94" s="36"/>
      <c r="R94" s="36"/>
      <c r="S94" s="36"/>
      <c r="T94" s="65"/>
      <c r="AT94" s="18" t="s">
        <v>131</v>
      </c>
      <c r="AU94" s="18" t="s">
        <v>81</v>
      </c>
    </row>
    <row r="95" spans="2:65" s="1" customFormat="1" ht="22.5" customHeight="1">
      <c r="B95" s="161"/>
      <c r="C95" s="162" t="s">
        <v>137</v>
      </c>
      <c r="D95" s="162" t="s">
        <v>124</v>
      </c>
      <c r="E95" s="163" t="s">
        <v>138</v>
      </c>
      <c r="F95" s="164" t="s">
        <v>139</v>
      </c>
      <c r="G95" s="165" t="s">
        <v>140</v>
      </c>
      <c r="H95" s="166">
        <v>3</v>
      </c>
      <c r="I95" s="167"/>
      <c r="J95" s="168">
        <f>ROUND(I95*H95,2)</f>
        <v>0</v>
      </c>
      <c r="K95" s="164" t="s">
        <v>128</v>
      </c>
      <c r="L95" s="35"/>
      <c r="M95" s="169" t="s">
        <v>20</v>
      </c>
      <c r="N95" s="170" t="s">
        <v>48</v>
      </c>
      <c r="O95" s="36"/>
      <c r="P95" s="171">
        <f>O95*H95</f>
        <v>0</v>
      </c>
      <c r="Q95" s="171">
        <v>0</v>
      </c>
      <c r="R95" s="171">
        <f>Q95*H95</f>
        <v>0</v>
      </c>
      <c r="S95" s="171">
        <v>0.06</v>
      </c>
      <c r="T95" s="172">
        <f>S95*H95</f>
        <v>0.18</v>
      </c>
      <c r="AR95" s="18" t="s">
        <v>129</v>
      </c>
      <c r="AT95" s="18" t="s">
        <v>124</v>
      </c>
      <c r="AU95" s="18" t="s">
        <v>81</v>
      </c>
      <c r="AY95" s="18" t="s">
        <v>122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18" t="s">
        <v>129</v>
      </c>
      <c r="BK95" s="173">
        <f>ROUND(I95*H95,2)</f>
        <v>0</v>
      </c>
      <c r="BL95" s="18" t="s">
        <v>129</v>
      </c>
      <c r="BM95" s="18" t="s">
        <v>141</v>
      </c>
    </row>
    <row r="96" spans="2:51" s="11" customFormat="1" ht="22.5" customHeight="1">
      <c r="B96" s="176"/>
      <c r="D96" s="174" t="s">
        <v>142</v>
      </c>
      <c r="E96" s="177" t="s">
        <v>20</v>
      </c>
      <c r="F96" s="178" t="s">
        <v>143</v>
      </c>
      <c r="H96" s="179">
        <v>3</v>
      </c>
      <c r="I96" s="180"/>
      <c r="L96" s="176"/>
      <c r="M96" s="181"/>
      <c r="N96" s="182"/>
      <c r="O96" s="182"/>
      <c r="P96" s="182"/>
      <c r="Q96" s="182"/>
      <c r="R96" s="182"/>
      <c r="S96" s="182"/>
      <c r="T96" s="183"/>
      <c r="AT96" s="184" t="s">
        <v>142</v>
      </c>
      <c r="AU96" s="184" t="s">
        <v>81</v>
      </c>
      <c r="AV96" s="11" t="s">
        <v>81</v>
      </c>
      <c r="AW96" s="11" t="s">
        <v>39</v>
      </c>
      <c r="AX96" s="11" t="s">
        <v>22</v>
      </c>
      <c r="AY96" s="184" t="s">
        <v>122</v>
      </c>
    </row>
    <row r="97" spans="2:65" s="1" customFormat="1" ht="22.5" customHeight="1">
      <c r="B97" s="161"/>
      <c r="C97" s="162" t="s">
        <v>129</v>
      </c>
      <c r="D97" s="162" t="s">
        <v>124</v>
      </c>
      <c r="E97" s="163" t="s">
        <v>144</v>
      </c>
      <c r="F97" s="164" t="s">
        <v>145</v>
      </c>
      <c r="G97" s="165" t="s">
        <v>140</v>
      </c>
      <c r="H97" s="166">
        <v>55.8</v>
      </c>
      <c r="I97" s="167"/>
      <c r="J97" s="168">
        <f>ROUND(I97*H97,2)</f>
        <v>0</v>
      </c>
      <c r="K97" s="164" t="s">
        <v>128</v>
      </c>
      <c r="L97" s="35"/>
      <c r="M97" s="169" t="s">
        <v>20</v>
      </c>
      <c r="N97" s="170" t="s">
        <v>48</v>
      </c>
      <c r="O97" s="36"/>
      <c r="P97" s="171">
        <f>O97*H97</f>
        <v>0</v>
      </c>
      <c r="Q97" s="171">
        <v>0</v>
      </c>
      <c r="R97" s="171">
        <f>Q97*H97</f>
        <v>0</v>
      </c>
      <c r="S97" s="171">
        <v>0.26</v>
      </c>
      <c r="T97" s="172">
        <f>S97*H97</f>
        <v>14.508</v>
      </c>
      <c r="AR97" s="18" t="s">
        <v>129</v>
      </c>
      <c r="AT97" s="18" t="s">
        <v>124</v>
      </c>
      <c r="AU97" s="18" t="s">
        <v>81</v>
      </c>
      <c r="AY97" s="18" t="s">
        <v>122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18" t="s">
        <v>129</v>
      </c>
      <c r="BK97" s="173">
        <f>ROUND(I97*H97,2)</f>
        <v>0</v>
      </c>
      <c r="BL97" s="18" t="s">
        <v>129</v>
      </c>
      <c r="BM97" s="18" t="s">
        <v>146</v>
      </c>
    </row>
    <row r="98" spans="2:51" s="11" customFormat="1" ht="22.5" customHeight="1">
      <c r="B98" s="176"/>
      <c r="D98" s="174" t="s">
        <v>142</v>
      </c>
      <c r="E98" s="177" t="s">
        <v>20</v>
      </c>
      <c r="F98" s="178" t="s">
        <v>147</v>
      </c>
      <c r="H98" s="179">
        <v>55.8</v>
      </c>
      <c r="I98" s="180"/>
      <c r="L98" s="176"/>
      <c r="M98" s="181"/>
      <c r="N98" s="182"/>
      <c r="O98" s="182"/>
      <c r="P98" s="182"/>
      <c r="Q98" s="182"/>
      <c r="R98" s="182"/>
      <c r="S98" s="182"/>
      <c r="T98" s="183"/>
      <c r="AT98" s="184" t="s">
        <v>142</v>
      </c>
      <c r="AU98" s="184" t="s">
        <v>81</v>
      </c>
      <c r="AV98" s="11" t="s">
        <v>81</v>
      </c>
      <c r="AW98" s="11" t="s">
        <v>39</v>
      </c>
      <c r="AX98" s="11" t="s">
        <v>22</v>
      </c>
      <c r="AY98" s="184" t="s">
        <v>122</v>
      </c>
    </row>
    <row r="99" spans="2:65" s="1" customFormat="1" ht="22.5" customHeight="1">
      <c r="B99" s="161"/>
      <c r="C99" s="162" t="s">
        <v>148</v>
      </c>
      <c r="D99" s="162" t="s">
        <v>124</v>
      </c>
      <c r="E99" s="163" t="s">
        <v>149</v>
      </c>
      <c r="F99" s="164" t="s">
        <v>150</v>
      </c>
      <c r="G99" s="165" t="s">
        <v>140</v>
      </c>
      <c r="H99" s="166">
        <v>58.8</v>
      </c>
      <c r="I99" s="167"/>
      <c r="J99" s="168">
        <f>ROUND(I99*H99,2)</f>
        <v>0</v>
      </c>
      <c r="K99" s="164" t="s">
        <v>128</v>
      </c>
      <c r="L99" s="35"/>
      <c r="M99" s="169" t="s">
        <v>20</v>
      </c>
      <c r="N99" s="170" t="s">
        <v>48</v>
      </c>
      <c r="O99" s="36"/>
      <c r="P99" s="171">
        <f>O99*H99</f>
        <v>0</v>
      </c>
      <c r="Q99" s="171">
        <v>0</v>
      </c>
      <c r="R99" s="171">
        <f>Q99*H99</f>
        <v>0</v>
      </c>
      <c r="S99" s="171">
        <v>0.235</v>
      </c>
      <c r="T99" s="172">
        <f>S99*H99</f>
        <v>13.817999999999998</v>
      </c>
      <c r="AR99" s="18" t="s">
        <v>129</v>
      </c>
      <c r="AT99" s="18" t="s">
        <v>124</v>
      </c>
      <c r="AU99" s="18" t="s">
        <v>81</v>
      </c>
      <c r="AY99" s="18" t="s">
        <v>122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18" t="s">
        <v>129</v>
      </c>
      <c r="BK99" s="173">
        <f>ROUND(I99*H99,2)</f>
        <v>0</v>
      </c>
      <c r="BL99" s="18" t="s">
        <v>129</v>
      </c>
      <c r="BM99" s="18" t="s">
        <v>151</v>
      </c>
    </row>
    <row r="100" spans="2:51" s="11" customFormat="1" ht="22.5" customHeight="1">
      <c r="B100" s="176"/>
      <c r="D100" s="174" t="s">
        <v>142</v>
      </c>
      <c r="E100" s="177" t="s">
        <v>20</v>
      </c>
      <c r="F100" s="178" t="s">
        <v>152</v>
      </c>
      <c r="H100" s="179">
        <v>58.8</v>
      </c>
      <c r="I100" s="180"/>
      <c r="L100" s="176"/>
      <c r="M100" s="181"/>
      <c r="N100" s="182"/>
      <c r="O100" s="182"/>
      <c r="P100" s="182"/>
      <c r="Q100" s="182"/>
      <c r="R100" s="182"/>
      <c r="S100" s="182"/>
      <c r="T100" s="183"/>
      <c r="AT100" s="184" t="s">
        <v>142</v>
      </c>
      <c r="AU100" s="184" t="s">
        <v>81</v>
      </c>
      <c r="AV100" s="11" t="s">
        <v>81</v>
      </c>
      <c r="AW100" s="11" t="s">
        <v>39</v>
      </c>
      <c r="AX100" s="11" t="s">
        <v>22</v>
      </c>
      <c r="AY100" s="184" t="s">
        <v>122</v>
      </c>
    </row>
    <row r="101" spans="2:65" s="1" customFormat="1" ht="22.5" customHeight="1">
      <c r="B101" s="161"/>
      <c r="C101" s="162" t="s">
        <v>153</v>
      </c>
      <c r="D101" s="162" t="s">
        <v>124</v>
      </c>
      <c r="E101" s="163" t="s">
        <v>154</v>
      </c>
      <c r="F101" s="164" t="s">
        <v>155</v>
      </c>
      <c r="G101" s="165" t="s">
        <v>140</v>
      </c>
      <c r="H101" s="166">
        <v>18</v>
      </c>
      <c r="I101" s="167"/>
      <c r="J101" s="168">
        <f>ROUND(I101*H101,2)</f>
        <v>0</v>
      </c>
      <c r="K101" s="164" t="s">
        <v>128</v>
      </c>
      <c r="L101" s="35"/>
      <c r="M101" s="169" t="s">
        <v>20</v>
      </c>
      <c r="N101" s="170" t="s">
        <v>48</v>
      </c>
      <c r="O101" s="36"/>
      <c r="P101" s="171">
        <f>O101*H101</f>
        <v>0</v>
      </c>
      <c r="Q101" s="171">
        <v>0</v>
      </c>
      <c r="R101" s="171">
        <f>Q101*H101</f>
        <v>0</v>
      </c>
      <c r="S101" s="171">
        <v>0.56</v>
      </c>
      <c r="T101" s="172">
        <f>S101*H101</f>
        <v>10.080000000000002</v>
      </c>
      <c r="AR101" s="18" t="s">
        <v>129</v>
      </c>
      <c r="AT101" s="18" t="s">
        <v>124</v>
      </c>
      <c r="AU101" s="18" t="s">
        <v>81</v>
      </c>
      <c r="AY101" s="18" t="s">
        <v>122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18" t="s">
        <v>129</v>
      </c>
      <c r="BK101" s="173">
        <f>ROUND(I101*H101,2)</f>
        <v>0</v>
      </c>
      <c r="BL101" s="18" t="s">
        <v>129</v>
      </c>
      <c r="BM101" s="18" t="s">
        <v>156</v>
      </c>
    </row>
    <row r="102" spans="2:65" s="1" customFormat="1" ht="22.5" customHeight="1">
      <c r="B102" s="161"/>
      <c r="C102" s="162" t="s">
        <v>157</v>
      </c>
      <c r="D102" s="162" t="s">
        <v>124</v>
      </c>
      <c r="E102" s="163" t="s">
        <v>158</v>
      </c>
      <c r="F102" s="164" t="s">
        <v>159</v>
      </c>
      <c r="G102" s="165" t="s">
        <v>140</v>
      </c>
      <c r="H102" s="166">
        <v>18</v>
      </c>
      <c r="I102" s="167"/>
      <c r="J102" s="168">
        <f>ROUND(I102*H102,2)</f>
        <v>0</v>
      </c>
      <c r="K102" s="164" t="s">
        <v>128</v>
      </c>
      <c r="L102" s="35"/>
      <c r="M102" s="169" t="s">
        <v>20</v>
      </c>
      <c r="N102" s="170" t="s">
        <v>48</v>
      </c>
      <c r="O102" s="36"/>
      <c r="P102" s="171">
        <f>O102*H102</f>
        <v>0</v>
      </c>
      <c r="Q102" s="171">
        <v>0</v>
      </c>
      <c r="R102" s="171">
        <f>Q102*H102</f>
        <v>0</v>
      </c>
      <c r="S102" s="171">
        <v>0.181</v>
      </c>
      <c r="T102" s="172">
        <f>S102*H102</f>
        <v>3.258</v>
      </c>
      <c r="AR102" s="18" t="s">
        <v>129</v>
      </c>
      <c r="AT102" s="18" t="s">
        <v>124</v>
      </c>
      <c r="AU102" s="18" t="s">
        <v>81</v>
      </c>
      <c r="AY102" s="18" t="s">
        <v>122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18" t="s">
        <v>129</v>
      </c>
      <c r="BK102" s="173">
        <f>ROUND(I102*H102,2)</f>
        <v>0</v>
      </c>
      <c r="BL102" s="18" t="s">
        <v>129</v>
      </c>
      <c r="BM102" s="18" t="s">
        <v>160</v>
      </c>
    </row>
    <row r="103" spans="2:51" s="11" customFormat="1" ht="22.5" customHeight="1">
      <c r="B103" s="176"/>
      <c r="D103" s="174" t="s">
        <v>142</v>
      </c>
      <c r="E103" s="177" t="s">
        <v>20</v>
      </c>
      <c r="F103" s="178" t="s">
        <v>161</v>
      </c>
      <c r="H103" s="179">
        <v>18</v>
      </c>
      <c r="I103" s="180"/>
      <c r="L103" s="176"/>
      <c r="M103" s="181"/>
      <c r="N103" s="182"/>
      <c r="O103" s="182"/>
      <c r="P103" s="182"/>
      <c r="Q103" s="182"/>
      <c r="R103" s="182"/>
      <c r="S103" s="182"/>
      <c r="T103" s="183"/>
      <c r="AT103" s="184" t="s">
        <v>142</v>
      </c>
      <c r="AU103" s="184" t="s">
        <v>81</v>
      </c>
      <c r="AV103" s="11" t="s">
        <v>81</v>
      </c>
      <c r="AW103" s="11" t="s">
        <v>39</v>
      </c>
      <c r="AX103" s="11" t="s">
        <v>22</v>
      </c>
      <c r="AY103" s="184" t="s">
        <v>122</v>
      </c>
    </row>
    <row r="104" spans="2:65" s="1" customFormat="1" ht="22.5" customHeight="1">
      <c r="B104" s="161"/>
      <c r="C104" s="162" t="s">
        <v>162</v>
      </c>
      <c r="D104" s="162" t="s">
        <v>124</v>
      </c>
      <c r="E104" s="163" t="s">
        <v>163</v>
      </c>
      <c r="F104" s="164" t="s">
        <v>164</v>
      </c>
      <c r="G104" s="165" t="s">
        <v>165</v>
      </c>
      <c r="H104" s="166">
        <v>87</v>
      </c>
      <c r="I104" s="167"/>
      <c r="J104" s="168">
        <f>ROUND(I104*H104,2)</f>
        <v>0</v>
      </c>
      <c r="K104" s="164" t="s">
        <v>128</v>
      </c>
      <c r="L104" s="35"/>
      <c r="M104" s="169" t="s">
        <v>20</v>
      </c>
      <c r="N104" s="170" t="s">
        <v>48</v>
      </c>
      <c r="O104" s="36"/>
      <c r="P104" s="171">
        <f>O104*H104</f>
        <v>0</v>
      </c>
      <c r="Q104" s="171">
        <v>0</v>
      </c>
      <c r="R104" s="171">
        <f>Q104*H104</f>
        <v>0</v>
      </c>
      <c r="S104" s="171">
        <v>0</v>
      </c>
      <c r="T104" s="172">
        <f>S104*H104</f>
        <v>0</v>
      </c>
      <c r="AR104" s="18" t="s">
        <v>129</v>
      </c>
      <c r="AT104" s="18" t="s">
        <v>124</v>
      </c>
      <c r="AU104" s="18" t="s">
        <v>81</v>
      </c>
      <c r="AY104" s="18" t="s">
        <v>122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18" t="s">
        <v>129</v>
      </c>
      <c r="BK104" s="173">
        <f>ROUND(I104*H104,2)</f>
        <v>0</v>
      </c>
      <c r="BL104" s="18" t="s">
        <v>129</v>
      </c>
      <c r="BM104" s="18" t="s">
        <v>166</v>
      </c>
    </row>
    <row r="105" spans="2:51" s="11" customFormat="1" ht="22.5" customHeight="1">
      <c r="B105" s="176"/>
      <c r="D105" s="174" t="s">
        <v>142</v>
      </c>
      <c r="E105" s="177" t="s">
        <v>20</v>
      </c>
      <c r="F105" s="178" t="s">
        <v>167</v>
      </c>
      <c r="H105" s="179">
        <v>87</v>
      </c>
      <c r="I105" s="180"/>
      <c r="L105" s="176"/>
      <c r="M105" s="181"/>
      <c r="N105" s="182"/>
      <c r="O105" s="182"/>
      <c r="P105" s="182"/>
      <c r="Q105" s="182"/>
      <c r="R105" s="182"/>
      <c r="S105" s="182"/>
      <c r="T105" s="183"/>
      <c r="AT105" s="184" t="s">
        <v>142</v>
      </c>
      <c r="AU105" s="184" t="s">
        <v>81</v>
      </c>
      <c r="AV105" s="11" t="s">
        <v>81</v>
      </c>
      <c r="AW105" s="11" t="s">
        <v>39</v>
      </c>
      <c r="AX105" s="11" t="s">
        <v>22</v>
      </c>
      <c r="AY105" s="184" t="s">
        <v>122</v>
      </c>
    </row>
    <row r="106" spans="2:65" s="1" customFormat="1" ht="31.5" customHeight="1">
      <c r="B106" s="161"/>
      <c r="C106" s="162" t="s">
        <v>168</v>
      </c>
      <c r="D106" s="162" t="s">
        <v>124</v>
      </c>
      <c r="E106" s="163" t="s">
        <v>169</v>
      </c>
      <c r="F106" s="164" t="s">
        <v>170</v>
      </c>
      <c r="G106" s="165" t="s">
        <v>127</v>
      </c>
      <c r="H106" s="166">
        <v>6</v>
      </c>
      <c r="I106" s="167"/>
      <c r="J106" s="168">
        <f>ROUND(I106*H106,2)</f>
        <v>0</v>
      </c>
      <c r="K106" s="164" t="s">
        <v>128</v>
      </c>
      <c r="L106" s="35"/>
      <c r="M106" s="169" t="s">
        <v>20</v>
      </c>
      <c r="N106" s="170" t="s">
        <v>48</v>
      </c>
      <c r="O106" s="36"/>
      <c r="P106" s="171">
        <f>O106*H106</f>
        <v>0</v>
      </c>
      <c r="Q106" s="171">
        <v>0.0008</v>
      </c>
      <c r="R106" s="171">
        <f>Q106*H106</f>
        <v>0.0048000000000000004</v>
      </c>
      <c r="S106" s="171">
        <v>0</v>
      </c>
      <c r="T106" s="172">
        <f>S106*H106</f>
        <v>0</v>
      </c>
      <c r="AR106" s="18" t="s">
        <v>129</v>
      </c>
      <c r="AT106" s="18" t="s">
        <v>124</v>
      </c>
      <c r="AU106" s="18" t="s">
        <v>81</v>
      </c>
      <c r="AY106" s="18" t="s">
        <v>122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18" t="s">
        <v>129</v>
      </c>
      <c r="BK106" s="173">
        <f>ROUND(I106*H106,2)</f>
        <v>0</v>
      </c>
      <c r="BL106" s="18" t="s">
        <v>129</v>
      </c>
      <c r="BM106" s="18" t="s">
        <v>171</v>
      </c>
    </row>
    <row r="107" spans="2:65" s="1" customFormat="1" ht="31.5" customHeight="1">
      <c r="B107" s="161"/>
      <c r="C107" s="162" t="s">
        <v>27</v>
      </c>
      <c r="D107" s="162" t="s">
        <v>124</v>
      </c>
      <c r="E107" s="163" t="s">
        <v>172</v>
      </c>
      <c r="F107" s="164" t="s">
        <v>173</v>
      </c>
      <c r="G107" s="165" t="s">
        <v>127</v>
      </c>
      <c r="H107" s="166">
        <v>6</v>
      </c>
      <c r="I107" s="167"/>
      <c r="J107" s="168">
        <f>ROUND(I107*H107,2)</f>
        <v>0</v>
      </c>
      <c r="K107" s="164" t="s">
        <v>128</v>
      </c>
      <c r="L107" s="35"/>
      <c r="M107" s="169" t="s">
        <v>20</v>
      </c>
      <c r="N107" s="170" t="s">
        <v>48</v>
      </c>
      <c r="O107" s="36"/>
      <c r="P107" s="171">
        <f>O107*H107</f>
        <v>0</v>
      </c>
      <c r="Q107" s="171">
        <v>0</v>
      </c>
      <c r="R107" s="171">
        <f>Q107*H107</f>
        <v>0</v>
      </c>
      <c r="S107" s="171">
        <v>0</v>
      </c>
      <c r="T107" s="172">
        <f>S107*H107</f>
        <v>0</v>
      </c>
      <c r="AR107" s="18" t="s">
        <v>129</v>
      </c>
      <c r="AT107" s="18" t="s">
        <v>124</v>
      </c>
      <c r="AU107" s="18" t="s">
        <v>81</v>
      </c>
      <c r="AY107" s="18" t="s">
        <v>122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18" t="s">
        <v>129</v>
      </c>
      <c r="BK107" s="173">
        <f>ROUND(I107*H107,2)</f>
        <v>0</v>
      </c>
      <c r="BL107" s="18" t="s">
        <v>129</v>
      </c>
      <c r="BM107" s="18" t="s">
        <v>174</v>
      </c>
    </row>
    <row r="108" spans="2:65" s="1" customFormat="1" ht="22.5" customHeight="1">
      <c r="B108" s="161"/>
      <c r="C108" s="162" t="s">
        <v>175</v>
      </c>
      <c r="D108" s="162" t="s">
        <v>124</v>
      </c>
      <c r="E108" s="163" t="s">
        <v>176</v>
      </c>
      <c r="F108" s="164" t="s">
        <v>177</v>
      </c>
      <c r="G108" s="165" t="s">
        <v>178</v>
      </c>
      <c r="H108" s="166">
        <v>103.734</v>
      </c>
      <c r="I108" s="167"/>
      <c r="J108" s="168">
        <f>ROUND(I108*H108,2)</f>
        <v>0</v>
      </c>
      <c r="K108" s="164" t="s">
        <v>128</v>
      </c>
      <c r="L108" s="35"/>
      <c r="M108" s="169" t="s">
        <v>20</v>
      </c>
      <c r="N108" s="170" t="s">
        <v>48</v>
      </c>
      <c r="O108" s="36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AR108" s="18" t="s">
        <v>129</v>
      </c>
      <c r="AT108" s="18" t="s">
        <v>124</v>
      </c>
      <c r="AU108" s="18" t="s">
        <v>81</v>
      </c>
      <c r="AY108" s="18" t="s">
        <v>122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18" t="s">
        <v>129</v>
      </c>
      <c r="BK108" s="173">
        <f>ROUND(I108*H108,2)</f>
        <v>0</v>
      </c>
      <c r="BL108" s="18" t="s">
        <v>129</v>
      </c>
      <c r="BM108" s="18" t="s">
        <v>179</v>
      </c>
    </row>
    <row r="109" spans="2:47" s="1" customFormat="1" ht="30" customHeight="1">
      <c r="B109" s="35"/>
      <c r="D109" s="185" t="s">
        <v>131</v>
      </c>
      <c r="F109" s="186" t="s">
        <v>180</v>
      </c>
      <c r="I109" s="135"/>
      <c r="L109" s="35"/>
      <c r="M109" s="64"/>
      <c r="N109" s="36"/>
      <c r="O109" s="36"/>
      <c r="P109" s="36"/>
      <c r="Q109" s="36"/>
      <c r="R109" s="36"/>
      <c r="S109" s="36"/>
      <c r="T109" s="65"/>
      <c r="AT109" s="18" t="s">
        <v>131</v>
      </c>
      <c r="AU109" s="18" t="s">
        <v>81</v>
      </c>
    </row>
    <row r="110" spans="2:51" s="11" customFormat="1" ht="22.5" customHeight="1">
      <c r="B110" s="176"/>
      <c r="D110" s="185" t="s">
        <v>142</v>
      </c>
      <c r="E110" s="184" t="s">
        <v>20</v>
      </c>
      <c r="F110" s="187" t="s">
        <v>181</v>
      </c>
      <c r="H110" s="188">
        <v>124.47</v>
      </c>
      <c r="I110" s="180"/>
      <c r="L110" s="176"/>
      <c r="M110" s="181"/>
      <c r="N110" s="182"/>
      <c r="O110" s="182"/>
      <c r="P110" s="182"/>
      <c r="Q110" s="182"/>
      <c r="R110" s="182"/>
      <c r="S110" s="182"/>
      <c r="T110" s="183"/>
      <c r="AT110" s="184" t="s">
        <v>142</v>
      </c>
      <c r="AU110" s="184" t="s">
        <v>81</v>
      </c>
      <c r="AV110" s="11" t="s">
        <v>81</v>
      </c>
      <c r="AW110" s="11" t="s">
        <v>39</v>
      </c>
      <c r="AX110" s="11" t="s">
        <v>75</v>
      </c>
      <c r="AY110" s="184" t="s">
        <v>122</v>
      </c>
    </row>
    <row r="111" spans="2:51" s="11" customFormat="1" ht="22.5" customHeight="1">
      <c r="B111" s="176"/>
      <c r="D111" s="185" t="s">
        <v>142</v>
      </c>
      <c r="E111" s="184" t="s">
        <v>20</v>
      </c>
      <c r="F111" s="187" t="s">
        <v>182</v>
      </c>
      <c r="H111" s="188">
        <v>-20.736</v>
      </c>
      <c r="I111" s="180"/>
      <c r="L111" s="176"/>
      <c r="M111" s="181"/>
      <c r="N111" s="182"/>
      <c r="O111" s="182"/>
      <c r="P111" s="182"/>
      <c r="Q111" s="182"/>
      <c r="R111" s="182"/>
      <c r="S111" s="182"/>
      <c r="T111" s="183"/>
      <c r="AT111" s="184" t="s">
        <v>142</v>
      </c>
      <c r="AU111" s="184" t="s">
        <v>81</v>
      </c>
      <c r="AV111" s="11" t="s">
        <v>81</v>
      </c>
      <c r="AW111" s="11" t="s">
        <v>39</v>
      </c>
      <c r="AX111" s="11" t="s">
        <v>75</v>
      </c>
      <c r="AY111" s="184" t="s">
        <v>122</v>
      </c>
    </row>
    <row r="112" spans="2:51" s="12" customFormat="1" ht="22.5" customHeight="1">
      <c r="B112" s="189"/>
      <c r="D112" s="174" t="s">
        <v>142</v>
      </c>
      <c r="E112" s="190" t="s">
        <v>20</v>
      </c>
      <c r="F112" s="191" t="s">
        <v>183</v>
      </c>
      <c r="H112" s="192">
        <v>103.734</v>
      </c>
      <c r="I112" s="193"/>
      <c r="L112" s="189"/>
      <c r="M112" s="194"/>
      <c r="N112" s="195"/>
      <c r="O112" s="195"/>
      <c r="P112" s="195"/>
      <c r="Q112" s="195"/>
      <c r="R112" s="195"/>
      <c r="S112" s="195"/>
      <c r="T112" s="196"/>
      <c r="AT112" s="197" t="s">
        <v>142</v>
      </c>
      <c r="AU112" s="197" t="s">
        <v>81</v>
      </c>
      <c r="AV112" s="12" t="s">
        <v>129</v>
      </c>
      <c r="AW112" s="12" t="s">
        <v>39</v>
      </c>
      <c r="AX112" s="12" t="s">
        <v>22</v>
      </c>
      <c r="AY112" s="197" t="s">
        <v>122</v>
      </c>
    </row>
    <row r="113" spans="2:65" s="1" customFormat="1" ht="22.5" customHeight="1">
      <c r="B113" s="161"/>
      <c r="C113" s="162" t="s">
        <v>184</v>
      </c>
      <c r="D113" s="162" t="s">
        <v>124</v>
      </c>
      <c r="E113" s="163" t="s">
        <v>185</v>
      </c>
      <c r="F113" s="164" t="s">
        <v>186</v>
      </c>
      <c r="G113" s="165" t="s">
        <v>178</v>
      </c>
      <c r="H113" s="166">
        <v>7.83</v>
      </c>
      <c r="I113" s="167"/>
      <c r="J113" s="168">
        <f>ROUND(I113*H113,2)</f>
        <v>0</v>
      </c>
      <c r="K113" s="164" t="s">
        <v>20</v>
      </c>
      <c r="L113" s="35"/>
      <c r="M113" s="169" t="s">
        <v>20</v>
      </c>
      <c r="N113" s="170" t="s">
        <v>48</v>
      </c>
      <c r="O113" s="36"/>
      <c r="P113" s="171">
        <f>O113*H113</f>
        <v>0</v>
      </c>
      <c r="Q113" s="171">
        <v>0</v>
      </c>
      <c r="R113" s="171">
        <f>Q113*H113</f>
        <v>0</v>
      </c>
      <c r="S113" s="171">
        <v>0</v>
      </c>
      <c r="T113" s="172">
        <f>S113*H113</f>
        <v>0</v>
      </c>
      <c r="AR113" s="18" t="s">
        <v>129</v>
      </c>
      <c r="AT113" s="18" t="s">
        <v>124</v>
      </c>
      <c r="AU113" s="18" t="s">
        <v>81</v>
      </c>
      <c r="AY113" s="18" t="s">
        <v>122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18" t="s">
        <v>129</v>
      </c>
      <c r="BK113" s="173">
        <f>ROUND(I113*H113,2)</f>
        <v>0</v>
      </c>
      <c r="BL113" s="18" t="s">
        <v>129</v>
      </c>
      <c r="BM113" s="18" t="s">
        <v>187</v>
      </c>
    </row>
    <row r="114" spans="2:51" s="11" customFormat="1" ht="22.5" customHeight="1">
      <c r="B114" s="176"/>
      <c r="D114" s="174" t="s">
        <v>142</v>
      </c>
      <c r="E114" s="177" t="s">
        <v>20</v>
      </c>
      <c r="F114" s="178" t="s">
        <v>188</v>
      </c>
      <c r="H114" s="179">
        <v>7.83</v>
      </c>
      <c r="I114" s="180"/>
      <c r="L114" s="176"/>
      <c r="M114" s="181"/>
      <c r="N114" s="182"/>
      <c r="O114" s="182"/>
      <c r="P114" s="182"/>
      <c r="Q114" s="182"/>
      <c r="R114" s="182"/>
      <c r="S114" s="182"/>
      <c r="T114" s="183"/>
      <c r="AT114" s="184" t="s">
        <v>142</v>
      </c>
      <c r="AU114" s="184" t="s">
        <v>81</v>
      </c>
      <c r="AV114" s="11" t="s">
        <v>81</v>
      </c>
      <c r="AW114" s="11" t="s">
        <v>39</v>
      </c>
      <c r="AX114" s="11" t="s">
        <v>22</v>
      </c>
      <c r="AY114" s="184" t="s">
        <v>122</v>
      </c>
    </row>
    <row r="115" spans="2:65" s="1" customFormat="1" ht="22.5" customHeight="1">
      <c r="B115" s="161"/>
      <c r="C115" s="162" t="s">
        <v>189</v>
      </c>
      <c r="D115" s="162" t="s">
        <v>124</v>
      </c>
      <c r="E115" s="163" t="s">
        <v>190</v>
      </c>
      <c r="F115" s="164" t="s">
        <v>191</v>
      </c>
      <c r="G115" s="165" t="s">
        <v>178</v>
      </c>
      <c r="H115" s="166">
        <v>723</v>
      </c>
      <c r="I115" s="167"/>
      <c r="J115" s="168">
        <f>ROUND(I115*H115,2)</f>
        <v>0</v>
      </c>
      <c r="K115" s="164" t="s">
        <v>128</v>
      </c>
      <c r="L115" s="35"/>
      <c r="M115" s="169" t="s">
        <v>20</v>
      </c>
      <c r="N115" s="170" t="s">
        <v>48</v>
      </c>
      <c r="O115" s="36"/>
      <c r="P115" s="171">
        <f>O115*H115</f>
        <v>0</v>
      </c>
      <c r="Q115" s="171">
        <v>0</v>
      </c>
      <c r="R115" s="171">
        <f>Q115*H115</f>
        <v>0</v>
      </c>
      <c r="S115" s="171">
        <v>0</v>
      </c>
      <c r="T115" s="172">
        <f>S115*H115</f>
        <v>0</v>
      </c>
      <c r="AR115" s="18" t="s">
        <v>129</v>
      </c>
      <c r="AT115" s="18" t="s">
        <v>124</v>
      </c>
      <c r="AU115" s="18" t="s">
        <v>81</v>
      </c>
      <c r="AY115" s="18" t="s">
        <v>122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18" t="s">
        <v>129</v>
      </c>
      <c r="BK115" s="173">
        <f>ROUND(I115*H115,2)</f>
        <v>0</v>
      </c>
      <c r="BL115" s="18" t="s">
        <v>129</v>
      </c>
      <c r="BM115" s="18" t="s">
        <v>192</v>
      </c>
    </row>
    <row r="116" spans="2:47" s="1" customFormat="1" ht="30" customHeight="1">
      <c r="B116" s="35"/>
      <c r="D116" s="185" t="s">
        <v>131</v>
      </c>
      <c r="F116" s="186" t="s">
        <v>193</v>
      </c>
      <c r="I116" s="135"/>
      <c r="L116" s="35"/>
      <c r="M116" s="64"/>
      <c r="N116" s="36"/>
      <c r="O116" s="36"/>
      <c r="P116" s="36"/>
      <c r="Q116" s="36"/>
      <c r="R116" s="36"/>
      <c r="S116" s="36"/>
      <c r="T116" s="65"/>
      <c r="AT116" s="18" t="s">
        <v>131</v>
      </c>
      <c r="AU116" s="18" t="s">
        <v>81</v>
      </c>
    </row>
    <row r="117" spans="2:51" s="11" customFormat="1" ht="22.5" customHeight="1">
      <c r="B117" s="176"/>
      <c r="D117" s="185" t="s">
        <v>142</v>
      </c>
      <c r="E117" s="184" t="s">
        <v>20</v>
      </c>
      <c r="F117" s="187" t="s">
        <v>194</v>
      </c>
      <c r="H117" s="188">
        <v>587.826</v>
      </c>
      <c r="I117" s="180"/>
      <c r="L117" s="176"/>
      <c r="M117" s="181"/>
      <c r="N117" s="182"/>
      <c r="O117" s="182"/>
      <c r="P117" s="182"/>
      <c r="Q117" s="182"/>
      <c r="R117" s="182"/>
      <c r="S117" s="182"/>
      <c r="T117" s="183"/>
      <c r="AT117" s="184" t="s">
        <v>142</v>
      </c>
      <c r="AU117" s="184" t="s">
        <v>81</v>
      </c>
      <c r="AV117" s="11" t="s">
        <v>81</v>
      </c>
      <c r="AW117" s="11" t="s">
        <v>39</v>
      </c>
      <c r="AX117" s="11" t="s">
        <v>75</v>
      </c>
      <c r="AY117" s="184" t="s">
        <v>122</v>
      </c>
    </row>
    <row r="118" spans="2:51" s="11" customFormat="1" ht="22.5" customHeight="1">
      <c r="B118" s="176"/>
      <c r="D118" s="185" t="s">
        <v>142</v>
      </c>
      <c r="E118" s="184" t="s">
        <v>20</v>
      </c>
      <c r="F118" s="187" t="s">
        <v>195</v>
      </c>
      <c r="H118" s="188">
        <v>6.3</v>
      </c>
      <c r="I118" s="180"/>
      <c r="L118" s="176"/>
      <c r="M118" s="181"/>
      <c r="N118" s="182"/>
      <c r="O118" s="182"/>
      <c r="P118" s="182"/>
      <c r="Q118" s="182"/>
      <c r="R118" s="182"/>
      <c r="S118" s="182"/>
      <c r="T118" s="183"/>
      <c r="AT118" s="184" t="s">
        <v>142</v>
      </c>
      <c r="AU118" s="184" t="s">
        <v>81</v>
      </c>
      <c r="AV118" s="11" t="s">
        <v>81</v>
      </c>
      <c r="AW118" s="11" t="s">
        <v>39</v>
      </c>
      <c r="AX118" s="11" t="s">
        <v>75</v>
      </c>
      <c r="AY118" s="184" t="s">
        <v>122</v>
      </c>
    </row>
    <row r="119" spans="2:51" s="11" customFormat="1" ht="22.5" customHeight="1">
      <c r="B119" s="176"/>
      <c r="D119" s="185" t="s">
        <v>142</v>
      </c>
      <c r="E119" s="184" t="s">
        <v>20</v>
      </c>
      <c r="F119" s="187" t="s">
        <v>196</v>
      </c>
      <c r="H119" s="188">
        <v>35.28</v>
      </c>
      <c r="I119" s="180"/>
      <c r="L119" s="176"/>
      <c r="M119" s="181"/>
      <c r="N119" s="182"/>
      <c r="O119" s="182"/>
      <c r="P119" s="182"/>
      <c r="Q119" s="182"/>
      <c r="R119" s="182"/>
      <c r="S119" s="182"/>
      <c r="T119" s="183"/>
      <c r="AT119" s="184" t="s">
        <v>142</v>
      </c>
      <c r="AU119" s="184" t="s">
        <v>81</v>
      </c>
      <c r="AV119" s="11" t="s">
        <v>81</v>
      </c>
      <c r="AW119" s="11" t="s">
        <v>39</v>
      </c>
      <c r="AX119" s="11" t="s">
        <v>75</v>
      </c>
      <c r="AY119" s="184" t="s">
        <v>122</v>
      </c>
    </row>
    <row r="120" spans="2:51" s="13" customFormat="1" ht="22.5" customHeight="1">
      <c r="B120" s="198"/>
      <c r="D120" s="185" t="s">
        <v>142</v>
      </c>
      <c r="E120" s="199" t="s">
        <v>20</v>
      </c>
      <c r="F120" s="200" t="s">
        <v>197</v>
      </c>
      <c r="H120" s="201">
        <v>629.406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199" t="s">
        <v>142</v>
      </c>
      <c r="AU120" s="199" t="s">
        <v>81</v>
      </c>
      <c r="AV120" s="13" t="s">
        <v>137</v>
      </c>
      <c r="AW120" s="13" t="s">
        <v>39</v>
      </c>
      <c r="AX120" s="13" t="s">
        <v>75</v>
      </c>
      <c r="AY120" s="199" t="s">
        <v>122</v>
      </c>
    </row>
    <row r="121" spans="2:51" s="11" customFormat="1" ht="22.5" customHeight="1">
      <c r="B121" s="176"/>
      <c r="D121" s="185" t="s">
        <v>142</v>
      </c>
      <c r="E121" s="184" t="s">
        <v>20</v>
      </c>
      <c r="F121" s="187" t="s">
        <v>198</v>
      </c>
      <c r="H121" s="188">
        <v>93.594</v>
      </c>
      <c r="I121" s="180"/>
      <c r="L121" s="176"/>
      <c r="M121" s="181"/>
      <c r="N121" s="182"/>
      <c r="O121" s="182"/>
      <c r="P121" s="182"/>
      <c r="Q121" s="182"/>
      <c r="R121" s="182"/>
      <c r="S121" s="182"/>
      <c r="T121" s="183"/>
      <c r="AT121" s="184" t="s">
        <v>142</v>
      </c>
      <c r="AU121" s="184" t="s">
        <v>81</v>
      </c>
      <c r="AV121" s="11" t="s">
        <v>81</v>
      </c>
      <c r="AW121" s="11" t="s">
        <v>39</v>
      </c>
      <c r="AX121" s="11" t="s">
        <v>75</v>
      </c>
      <c r="AY121" s="184" t="s">
        <v>122</v>
      </c>
    </row>
    <row r="122" spans="2:51" s="12" customFormat="1" ht="22.5" customHeight="1">
      <c r="B122" s="189"/>
      <c r="D122" s="174" t="s">
        <v>142</v>
      </c>
      <c r="E122" s="190" t="s">
        <v>20</v>
      </c>
      <c r="F122" s="191" t="s">
        <v>183</v>
      </c>
      <c r="H122" s="192">
        <v>723</v>
      </c>
      <c r="I122" s="193"/>
      <c r="L122" s="189"/>
      <c r="M122" s="194"/>
      <c r="N122" s="195"/>
      <c r="O122" s="195"/>
      <c r="P122" s="195"/>
      <c r="Q122" s="195"/>
      <c r="R122" s="195"/>
      <c r="S122" s="195"/>
      <c r="T122" s="196"/>
      <c r="AT122" s="197" t="s">
        <v>142</v>
      </c>
      <c r="AU122" s="197" t="s">
        <v>81</v>
      </c>
      <c r="AV122" s="12" t="s">
        <v>129</v>
      </c>
      <c r="AW122" s="12" t="s">
        <v>39</v>
      </c>
      <c r="AX122" s="12" t="s">
        <v>22</v>
      </c>
      <c r="AY122" s="197" t="s">
        <v>122</v>
      </c>
    </row>
    <row r="123" spans="2:65" s="1" customFormat="1" ht="22.5" customHeight="1">
      <c r="B123" s="161"/>
      <c r="C123" s="162" t="s">
        <v>199</v>
      </c>
      <c r="D123" s="162" t="s">
        <v>124</v>
      </c>
      <c r="E123" s="163" t="s">
        <v>200</v>
      </c>
      <c r="F123" s="164" t="s">
        <v>201</v>
      </c>
      <c r="G123" s="165" t="s">
        <v>178</v>
      </c>
      <c r="H123" s="166">
        <v>723</v>
      </c>
      <c r="I123" s="167"/>
      <c r="J123" s="168">
        <f>ROUND(I123*H123,2)</f>
        <v>0</v>
      </c>
      <c r="K123" s="164" t="s">
        <v>128</v>
      </c>
      <c r="L123" s="35"/>
      <c r="M123" s="169" t="s">
        <v>20</v>
      </c>
      <c r="N123" s="170" t="s">
        <v>48</v>
      </c>
      <c r="O123" s="36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18" t="s">
        <v>129</v>
      </c>
      <c r="AT123" s="18" t="s">
        <v>124</v>
      </c>
      <c r="AU123" s="18" t="s">
        <v>81</v>
      </c>
      <c r="AY123" s="18" t="s">
        <v>122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18" t="s">
        <v>129</v>
      </c>
      <c r="BK123" s="173">
        <f>ROUND(I123*H123,2)</f>
        <v>0</v>
      </c>
      <c r="BL123" s="18" t="s">
        <v>129</v>
      </c>
      <c r="BM123" s="18" t="s">
        <v>202</v>
      </c>
    </row>
    <row r="124" spans="2:65" s="1" customFormat="1" ht="22.5" customHeight="1">
      <c r="B124" s="161"/>
      <c r="C124" s="162" t="s">
        <v>8</v>
      </c>
      <c r="D124" s="162" t="s">
        <v>124</v>
      </c>
      <c r="E124" s="163" t="s">
        <v>203</v>
      </c>
      <c r="F124" s="164" t="s">
        <v>204</v>
      </c>
      <c r="G124" s="165" t="s">
        <v>178</v>
      </c>
      <c r="H124" s="166">
        <v>72.834</v>
      </c>
      <c r="I124" s="167"/>
      <c r="J124" s="168">
        <f>ROUND(I124*H124,2)</f>
        <v>0</v>
      </c>
      <c r="K124" s="164" t="s">
        <v>128</v>
      </c>
      <c r="L124" s="35"/>
      <c r="M124" s="169" t="s">
        <v>20</v>
      </c>
      <c r="N124" s="170" t="s">
        <v>48</v>
      </c>
      <c r="O124" s="36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AR124" s="18" t="s">
        <v>129</v>
      </c>
      <c r="AT124" s="18" t="s">
        <v>124</v>
      </c>
      <c r="AU124" s="18" t="s">
        <v>81</v>
      </c>
      <c r="AY124" s="18" t="s">
        <v>122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18" t="s">
        <v>129</v>
      </c>
      <c r="BK124" s="173">
        <f>ROUND(I124*H124,2)</f>
        <v>0</v>
      </c>
      <c r="BL124" s="18" t="s">
        <v>129</v>
      </c>
      <c r="BM124" s="18" t="s">
        <v>205</v>
      </c>
    </row>
    <row r="125" spans="2:51" s="11" customFormat="1" ht="22.5" customHeight="1">
      <c r="B125" s="176"/>
      <c r="D125" s="185" t="s">
        <v>142</v>
      </c>
      <c r="E125" s="184" t="s">
        <v>20</v>
      </c>
      <c r="F125" s="187" t="s">
        <v>206</v>
      </c>
      <c r="H125" s="188">
        <v>30.6</v>
      </c>
      <c r="I125" s="180"/>
      <c r="L125" s="176"/>
      <c r="M125" s="181"/>
      <c r="N125" s="182"/>
      <c r="O125" s="182"/>
      <c r="P125" s="182"/>
      <c r="Q125" s="182"/>
      <c r="R125" s="182"/>
      <c r="S125" s="182"/>
      <c r="T125" s="183"/>
      <c r="AT125" s="184" t="s">
        <v>142</v>
      </c>
      <c r="AU125" s="184" t="s">
        <v>81</v>
      </c>
      <c r="AV125" s="11" t="s">
        <v>81</v>
      </c>
      <c r="AW125" s="11" t="s">
        <v>39</v>
      </c>
      <c r="AX125" s="11" t="s">
        <v>75</v>
      </c>
      <c r="AY125" s="184" t="s">
        <v>122</v>
      </c>
    </row>
    <row r="126" spans="2:51" s="11" customFormat="1" ht="22.5" customHeight="1">
      <c r="B126" s="176"/>
      <c r="D126" s="185" t="s">
        <v>142</v>
      </c>
      <c r="E126" s="184" t="s">
        <v>20</v>
      </c>
      <c r="F126" s="187" t="s">
        <v>207</v>
      </c>
      <c r="H126" s="188">
        <v>42.234</v>
      </c>
      <c r="I126" s="180"/>
      <c r="L126" s="176"/>
      <c r="M126" s="181"/>
      <c r="N126" s="182"/>
      <c r="O126" s="182"/>
      <c r="P126" s="182"/>
      <c r="Q126" s="182"/>
      <c r="R126" s="182"/>
      <c r="S126" s="182"/>
      <c r="T126" s="183"/>
      <c r="AT126" s="184" t="s">
        <v>142</v>
      </c>
      <c r="AU126" s="184" t="s">
        <v>81</v>
      </c>
      <c r="AV126" s="11" t="s">
        <v>81</v>
      </c>
      <c r="AW126" s="11" t="s">
        <v>39</v>
      </c>
      <c r="AX126" s="11" t="s">
        <v>75</v>
      </c>
      <c r="AY126" s="184" t="s">
        <v>122</v>
      </c>
    </row>
    <row r="127" spans="2:51" s="12" customFormat="1" ht="22.5" customHeight="1">
      <c r="B127" s="189"/>
      <c r="D127" s="174" t="s">
        <v>142</v>
      </c>
      <c r="E127" s="190" t="s">
        <v>20</v>
      </c>
      <c r="F127" s="191" t="s">
        <v>183</v>
      </c>
      <c r="H127" s="192">
        <v>72.834</v>
      </c>
      <c r="I127" s="193"/>
      <c r="L127" s="189"/>
      <c r="M127" s="194"/>
      <c r="N127" s="195"/>
      <c r="O127" s="195"/>
      <c r="P127" s="195"/>
      <c r="Q127" s="195"/>
      <c r="R127" s="195"/>
      <c r="S127" s="195"/>
      <c r="T127" s="196"/>
      <c r="AT127" s="197" t="s">
        <v>142</v>
      </c>
      <c r="AU127" s="197" t="s">
        <v>81</v>
      </c>
      <c r="AV127" s="12" t="s">
        <v>129</v>
      </c>
      <c r="AW127" s="12" t="s">
        <v>39</v>
      </c>
      <c r="AX127" s="12" t="s">
        <v>22</v>
      </c>
      <c r="AY127" s="197" t="s">
        <v>122</v>
      </c>
    </row>
    <row r="128" spans="2:65" s="1" customFormat="1" ht="22.5" customHeight="1">
      <c r="B128" s="161"/>
      <c r="C128" s="162" t="s">
        <v>208</v>
      </c>
      <c r="D128" s="162" t="s">
        <v>124</v>
      </c>
      <c r="E128" s="163" t="s">
        <v>209</v>
      </c>
      <c r="F128" s="164" t="s">
        <v>210</v>
      </c>
      <c r="G128" s="165" t="s">
        <v>178</v>
      </c>
      <c r="H128" s="166">
        <v>1.62</v>
      </c>
      <c r="I128" s="167"/>
      <c r="J128" s="168">
        <f>ROUND(I128*H128,2)</f>
        <v>0</v>
      </c>
      <c r="K128" s="164" t="s">
        <v>128</v>
      </c>
      <c r="L128" s="35"/>
      <c r="M128" s="169" t="s">
        <v>20</v>
      </c>
      <c r="N128" s="170" t="s">
        <v>48</v>
      </c>
      <c r="O128" s="36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AR128" s="18" t="s">
        <v>129</v>
      </c>
      <c r="AT128" s="18" t="s">
        <v>124</v>
      </c>
      <c r="AU128" s="18" t="s">
        <v>81</v>
      </c>
      <c r="AY128" s="18" t="s">
        <v>122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18" t="s">
        <v>129</v>
      </c>
      <c r="BK128" s="173">
        <f>ROUND(I128*H128,2)</f>
        <v>0</v>
      </c>
      <c r="BL128" s="18" t="s">
        <v>129</v>
      </c>
      <c r="BM128" s="18" t="s">
        <v>211</v>
      </c>
    </row>
    <row r="129" spans="2:51" s="11" customFormat="1" ht="22.5" customHeight="1">
      <c r="B129" s="176"/>
      <c r="D129" s="174" t="s">
        <v>142</v>
      </c>
      <c r="E129" s="177" t="s">
        <v>20</v>
      </c>
      <c r="F129" s="178" t="s">
        <v>212</v>
      </c>
      <c r="H129" s="179">
        <v>1.62</v>
      </c>
      <c r="I129" s="180"/>
      <c r="L129" s="176"/>
      <c r="M129" s="181"/>
      <c r="N129" s="182"/>
      <c r="O129" s="182"/>
      <c r="P129" s="182"/>
      <c r="Q129" s="182"/>
      <c r="R129" s="182"/>
      <c r="S129" s="182"/>
      <c r="T129" s="183"/>
      <c r="AT129" s="184" t="s">
        <v>142</v>
      </c>
      <c r="AU129" s="184" t="s">
        <v>81</v>
      </c>
      <c r="AV129" s="11" t="s">
        <v>81</v>
      </c>
      <c r="AW129" s="11" t="s">
        <v>39</v>
      </c>
      <c r="AX129" s="11" t="s">
        <v>22</v>
      </c>
      <c r="AY129" s="184" t="s">
        <v>122</v>
      </c>
    </row>
    <row r="130" spans="2:65" s="1" customFormat="1" ht="22.5" customHeight="1">
      <c r="B130" s="161"/>
      <c r="C130" s="162" t="s">
        <v>213</v>
      </c>
      <c r="D130" s="162" t="s">
        <v>124</v>
      </c>
      <c r="E130" s="163" t="s">
        <v>214</v>
      </c>
      <c r="F130" s="164" t="s">
        <v>215</v>
      </c>
      <c r="G130" s="165" t="s">
        <v>178</v>
      </c>
      <c r="H130" s="166">
        <v>1</v>
      </c>
      <c r="I130" s="167"/>
      <c r="J130" s="168">
        <f>ROUND(I130*H130,2)</f>
        <v>0</v>
      </c>
      <c r="K130" s="164" t="s">
        <v>128</v>
      </c>
      <c r="L130" s="35"/>
      <c r="M130" s="169" t="s">
        <v>20</v>
      </c>
      <c r="N130" s="170" t="s">
        <v>48</v>
      </c>
      <c r="O130" s="36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AR130" s="18" t="s">
        <v>129</v>
      </c>
      <c r="AT130" s="18" t="s">
        <v>124</v>
      </c>
      <c r="AU130" s="18" t="s">
        <v>81</v>
      </c>
      <c r="AY130" s="18" t="s">
        <v>122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18" t="s">
        <v>129</v>
      </c>
      <c r="BK130" s="173">
        <f>ROUND(I130*H130,2)</f>
        <v>0</v>
      </c>
      <c r="BL130" s="18" t="s">
        <v>129</v>
      </c>
      <c r="BM130" s="18" t="s">
        <v>216</v>
      </c>
    </row>
    <row r="131" spans="2:65" s="1" customFormat="1" ht="22.5" customHeight="1">
      <c r="B131" s="161"/>
      <c r="C131" s="162" t="s">
        <v>217</v>
      </c>
      <c r="D131" s="162" t="s">
        <v>124</v>
      </c>
      <c r="E131" s="163" t="s">
        <v>218</v>
      </c>
      <c r="F131" s="164" t="s">
        <v>219</v>
      </c>
      <c r="G131" s="165" t="s">
        <v>178</v>
      </c>
      <c r="H131" s="166">
        <v>1</v>
      </c>
      <c r="I131" s="167"/>
      <c r="J131" s="168">
        <f>ROUND(I131*H131,2)</f>
        <v>0</v>
      </c>
      <c r="K131" s="164" t="s">
        <v>128</v>
      </c>
      <c r="L131" s="35"/>
      <c r="M131" s="169" t="s">
        <v>20</v>
      </c>
      <c r="N131" s="170" t="s">
        <v>48</v>
      </c>
      <c r="O131" s="36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AR131" s="18" t="s">
        <v>129</v>
      </c>
      <c r="AT131" s="18" t="s">
        <v>124</v>
      </c>
      <c r="AU131" s="18" t="s">
        <v>81</v>
      </c>
      <c r="AY131" s="18" t="s">
        <v>122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8" t="s">
        <v>129</v>
      </c>
      <c r="BK131" s="173">
        <f>ROUND(I131*H131,2)</f>
        <v>0</v>
      </c>
      <c r="BL131" s="18" t="s">
        <v>129</v>
      </c>
      <c r="BM131" s="18" t="s">
        <v>220</v>
      </c>
    </row>
    <row r="132" spans="2:65" s="1" customFormat="1" ht="22.5" customHeight="1">
      <c r="B132" s="161"/>
      <c r="C132" s="162" t="s">
        <v>221</v>
      </c>
      <c r="D132" s="162" t="s">
        <v>124</v>
      </c>
      <c r="E132" s="163" t="s">
        <v>222</v>
      </c>
      <c r="F132" s="164" t="s">
        <v>223</v>
      </c>
      <c r="G132" s="165" t="s">
        <v>178</v>
      </c>
      <c r="H132" s="166">
        <v>722.509</v>
      </c>
      <c r="I132" s="167"/>
      <c r="J132" s="168">
        <f>ROUND(I132*H132,2)</f>
        <v>0</v>
      </c>
      <c r="K132" s="164" t="s">
        <v>128</v>
      </c>
      <c r="L132" s="35"/>
      <c r="M132" s="169" t="s">
        <v>20</v>
      </c>
      <c r="N132" s="170" t="s">
        <v>48</v>
      </c>
      <c r="O132" s="36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AR132" s="18" t="s">
        <v>129</v>
      </c>
      <c r="AT132" s="18" t="s">
        <v>124</v>
      </c>
      <c r="AU132" s="18" t="s">
        <v>81</v>
      </c>
      <c r="AY132" s="18" t="s">
        <v>122</v>
      </c>
      <c r="BE132" s="173">
        <f>IF(N132="základní",J132,0)</f>
        <v>0</v>
      </c>
      <c r="BF132" s="173">
        <f>IF(N132="snížená",J132,0)</f>
        <v>0</v>
      </c>
      <c r="BG132" s="173">
        <f>IF(N132="zákl. přenesená",J132,0)</f>
        <v>0</v>
      </c>
      <c r="BH132" s="173">
        <f>IF(N132="sníž. přenesená",J132,0)</f>
        <v>0</v>
      </c>
      <c r="BI132" s="173">
        <f>IF(N132="nulová",J132,0)</f>
        <v>0</v>
      </c>
      <c r="BJ132" s="18" t="s">
        <v>129</v>
      </c>
      <c r="BK132" s="173">
        <f>ROUND(I132*H132,2)</f>
        <v>0</v>
      </c>
      <c r="BL132" s="18" t="s">
        <v>129</v>
      </c>
      <c r="BM132" s="18" t="s">
        <v>224</v>
      </c>
    </row>
    <row r="133" spans="2:47" s="1" customFormat="1" ht="30" customHeight="1">
      <c r="B133" s="35"/>
      <c r="D133" s="185" t="s">
        <v>131</v>
      </c>
      <c r="F133" s="186" t="s">
        <v>225</v>
      </c>
      <c r="I133" s="135"/>
      <c r="L133" s="35"/>
      <c r="M133" s="64"/>
      <c r="N133" s="36"/>
      <c r="O133" s="36"/>
      <c r="P133" s="36"/>
      <c r="Q133" s="36"/>
      <c r="R133" s="36"/>
      <c r="S133" s="36"/>
      <c r="T133" s="65"/>
      <c r="AT133" s="18" t="s">
        <v>131</v>
      </c>
      <c r="AU133" s="18" t="s">
        <v>81</v>
      </c>
    </row>
    <row r="134" spans="2:51" s="11" customFormat="1" ht="22.5" customHeight="1">
      <c r="B134" s="176"/>
      <c r="D134" s="185" t="s">
        <v>142</v>
      </c>
      <c r="E134" s="184" t="s">
        <v>20</v>
      </c>
      <c r="F134" s="187" t="s">
        <v>226</v>
      </c>
      <c r="H134" s="188">
        <v>670.813</v>
      </c>
      <c r="I134" s="180"/>
      <c r="L134" s="176"/>
      <c r="M134" s="181"/>
      <c r="N134" s="182"/>
      <c r="O134" s="182"/>
      <c r="P134" s="182"/>
      <c r="Q134" s="182"/>
      <c r="R134" s="182"/>
      <c r="S134" s="182"/>
      <c r="T134" s="183"/>
      <c r="AT134" s="184" t="s">
        <v>142</v>
      </c>
      <c r="AU134" s="184" t="s">
        <v>81</v>
      </c>
      <c r="AV134" s="11" t="s">
        <v>81</v>
      </c>
      <c r="AW134" s="11" t="s">
        <v>39</v>
      </c>
      <c r="AX134" s="11" t="s">
        <v>75</v>
      </c>
      <c r="AY134" s="184" t="s">
        <v>122</v>
      </c>
    </row>
    <row r="135" spans="2:51" s="11" customFormat="1" ht="22.5" customHeight="1">
      <c r="B135" s="176"/>
      <c r="D135" s="185" t="s">
        <v>142</v>
      </c>
      <c r="E135" s="184" t="s">
        <v>20</v>
      </c>
      <c r="F135" s="187" t="s">
        <v>227</v>
      </c>
      <c r="H135" s="188">
        <v>9.36</v>
      </c>
      <c r="I135" s="180"/>
      <c r="L135" s="176"/>
      <c r="M135" s="181"/>
      <c r="N135" s="182"/>
      <c r="O135" s="182"/>
      <c r="P135" s="182"/>
      <c r="Q135" s="182"/>
      <c r="R135" s="182"/>
      <c r="S135" s="182"/>
      <c r="T135" s="183"/>
      <c r="AT135" s="184" t="s">
        <v>142</v>
      </c>
      <c r="AU135" s="184" t="s">
        <v>81</v>
      </c>
      <c r="AV135" s="11" t="s">
        <v>81</v>
      </c>
      <c r="AW135" s="11" t="s">
        <v>39</v>
      </c>
      <c r="AX135" s="11" t="s">
        <v>75</v>
      </c>
      <c r="AY135" s="184" t="s">
        <v>122</v>
      </c>
    </row>
    <row r="136" spans="2:51" s="11" customFormat="1" ht="22.5" customHeight="1">
      <c r="B136" s="176"/>
      <c r="D136" s="185" t="s">
        <v>142</v>
      </c>
      <c r="E136" s="184" t="s">
        <v>20</v>
      </c>
      <c r="F136" s="187" t="s">
        <v>228</v>
      </c>
      <c r="H136" s="188">
        <v>42.336</v>
      </c>
      <c r="I136" s="180"/>
      <c r="L136" s="176"/>
      <c r="M136" s="181"/>
      <c r="N136" s="182"/>
      <c r="O136" s="182"/>
      <c r="P136" s="182"/>
      <c r="Q136" s="182"/>
      <c r="R136" s="182"/>
      <c r="S136" s="182"/>
      <c r="T136" s="183"/>
      <c r="AT136" s="184" t="s">
        <v>142</v>
      </c>
      <c r="AU136" s="184" t="s">
        <v>81</v>
      </c>
      <c r="AV136" s="11" t="s">
        <v>81</v>
      </c>
      <c r="AW136" s="11" t="s">
        <v>39</v>
      </c>
      <c r="AX136" s="11" t="s">
        <v>75</v>
      </c>
      <c r="AY136" s="184" t="s">
        <v>122</v>
      </c>
    </row>
    <row r="137" spans="2:51" s="12" customFormat="1" ht="22.5" customHeight="1">
      <c r="B137" s="189"/>
      <c r="D137" s="174" t="s">
        <v>142</v>
      </c>
      <c r="E137" s="190" t="s">
        <v>20</v>
      </c>
      <c r="F137" s="191" t="s">
        <v>183</v>
      </c>
      <c r="H137" s="192">
        <v>722.509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7" t="s">
        <v>142</v>
      </c>
      <c r="AU137" s="197" t="s">
        <v>81</v>
      </c>
      <c r="AV137" s="12" t="s">
        <v>129</v>
      </c>
      <c r="AW137" s="12" t="s">
        <v>39</v>
      </c>
      <c r="AX137" s="12" t="s">
        <v>22</v>
      </c>
      <c r="AY137" s="197" t="s">
        <v>122</v>
      </c>
    </row>
    <row r="138" spans="2:65" s="1" customFormat="1" ht="22.5" customHeight="1">
      <c r="B138" s="161"/>
      <c r="C138" s="162" t="s">
        <v>229</v>
      </c>
      <c r="D138" s="162" t="s">
        <v>124</v>
      </c>
      <c r="E138" s="163" t="s">
        <v>230</v>
      </c>
      <c r="F138" s="164" t="s">
        <v>231</v>
      </c>
      <c r="G138" s="165" t="s">
        <v>178</v>
      </c>
      <c r="H138" s="166">
        <v>281.286</v>
      </c>
      <c r="I138" s="167"/>
      <c r="J138" s="168">
        <f>ROUND(I138*H138,2)</f>
        <v>0</v>
      </c>
      <c r="K138" s="164" t="s">
        <v>128</v>
      </c>
      <c r="L138" s="35"/>
      <c r="M138" s="169" t="s">
        <v>20</v>
      </c>
      <c r="N138" s="170" t="s">
        <v>48</v>
      </c>
      <c r="O138" s="36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AR138" s="18" t="s">
        <v>129</v>
      </c>
      <c r="AT138" s="18" t="s">
        <v>124</v>
      </c>
      <c r="AU138" s="18" t="s">
        <v>81</v>
      </c>
      <c r="AY138" s="18" t="s">
        <v>122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18" t="s">
        <v>129</v>
      </c>
      <c r="BK138" s="173">
        <f>ROUND(I138*H138,2)</f>
        <v>0</v>
      </c>
      <c r="BL138" s="18" t="s">
        <v>129</v>
      </c>
      <c r="BM138" s="18" t="s">
        <v>232</v>
      </c>
    </row>
    <row r="139" spans="2:51" s="11" customFormat="1" ht="22.5" customHeight="1">
      <c r="B139" s="176"/>
      <c r="D139" s="185" t="s">
        <v>142</v>
      </c>
      <c r="E139" s="184" t="s">
        <v>20</v>
      </c>
      <c r="F139" s="187" t="s">
        <v>233</v>
      </c>
      <c r="H139" s="188">
        <v>331.56</v>
      </c>
      <c r="I139" s="180"/>
      <c r="L139" s="176"/>
      <c r="M139" s="181"/>
      <c r="N139" s="182"/>
      <c r="O139" s="182"/>
      <c r="P139" s="182"/>
      <c r="Q139" s="182"/>
      <c r="R139" s="182"/>
      <c r="S139" s="182"/>
      <c r="T139" s="183"/>
      <c r="AT139" s="184" t="s">
        <v>142</v>
      </c>
      <c r="AU139" s="184" t="s">
        <v>81</v>
      </c>
      <c r="AV139" s="11" t="s">
        <v>81</v>
      </c>
      <c r="AW139" s="11" t="s">
        <v>39</v>
      </c>
      <c r="AX139" s="11" t="s">
        <v>75</v>
      </c>
      <c r="AY139" s="184" t="s">
        <v>122</v>
      </c>
    </row>
    <row r="140" spans="2:51" s="11" customFormat="1" ht="22.5" customHeight="1">
      <c r="B140" s="176"/>
      <c r="D140" s="185" t="s">
        <v>142</v>
      </c>
      <c r="E140" s="184" t="s">
        <v>20</v>
      </c>
      <c r="F140" s="187" t="s">
        <v>234</v>
      </c>
      <c r="H140" s="188">
        <v>-50.274</v>
      </c>
      <c r="I140" s="180"/>
      <c r="L140" s="176"/>
      <c r="M140" s="181"/>
      <c r="N140" s="182"/>
      <c r="O140" s="182"/>
      <c r="P140" s="182"/>
      <c r="Q140" s="182"/>
      <c r="R140" s="182"/>
      <c r="S140" s="182"/>
      <c r="T140" s="183"/>
      <c r="AT140" s="184" t="s">
        <v>142</v>
      </c>
      <c r="AU140" s="184" t="s">
        <v>81</v>
      </c>
      <c r="AV140" s="11" t="s">
        <v>81</v>
      </c>
      <c r="AW140" s="11" t="s">
        <v>39</v>
      </c>
      <c r="AX140" s="11" t="s">
        <v>75</v>
      </c>
      <c r="AY140" s="184" t="s">
        <v>122</v>
      </c>
    </row>
    <row r="141" spans="2:51" s="12" customFormat="1" ht="22.5" customHeight="1">
      <c r="B141" s="189"/>
      <c r="D141" s="174" t="s">
        <v>142</v>
      </c>
      <c r="E141" s="190" t="s">
        <v>20</v>
      </c>
      <c r="F141" s="191" t="s">
        <v>183</v>
      </c>
      <c r="H141" s="192">
        <v>281.286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7" t="s">
        <v>142</v>
      </c>
      <c r="AU141" s="197" t="s">
        <v>81</v>
      </c>
      <c r="AV141" s="12" t="s">
        <v>129</v>
      </c>
      <c r="AW141" s="12" t="s">
        <v>39</v>
      </c>
      <c r="AX141" s="12" t="s">
        <v>22</v>
      </c>
      <c r="AY141" s="197" t="s">
        <v>122</v>
      </c>
    </row>
    <row r="142" spans="2:65" s="1" customFormat="1" ht="22.5" customHeight="1">
      <c r="B142" s="161"/>
      <c r="C142" s="206" t="s">
        <v>7</v>
      </c>
      <c r="D142" s="206" t="s">
        <v>235</v>
      </c>
      <c r="E142" s="207" t="s">
        <v>236</v>
      </c>
      <c r="F142" s="208" t="s">
        <v>237</v>
      </c>
      <c r="G142" s="209" t="s">
        <v>238</v>
      </c>
      <c r="H142" s="210">
        <v>562.572</v>
      </c>
      <c r="I142" s="211"/>
      <c r="J142" s="212">
        <f>ROUND(I142*H142,2)</f>
        <v>0</v>
      </c>
      <c r="K142" s="208" t="s">
        <v>128</v>
      </c>
      <c r="L142" s="213"/>
      <c r="M142" s="214" t="s">
        <v>20</v>
      </c>
      <c r="N142" s="215" t="s">
        <v>48</v>
      </c>
      <c r="O142" s="36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AR142" s="18" t="s">
        <v>162</v>
      </c>
      <c r="AT142" s="18" t="s">
        <v>235</v>
      </c>
      <c r="AU142" s="18" t="s">
        <v>81</v>
      </c>
      <c r="AY142" s="18" t="s">
        <v>122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18" t="s">
        <v>129</v>
      </c>
      <c r="BK142" s="173">
        <f>ROUND(I142*H142,2)</f>
        <v>0</v>
      </c>
      <c r="BL142" s="18" t="s">
        <v>129</v>
      </c>
      <c r="BM142" s="18" t="s">
        <v>239</v>
      </c>
    </row>
    <row r="143" spans="2:51" s="11" customFormat="1" ht="22.5" customHeight="1">
      <c r="B143" s="176"/>
      <c r="D143" s="174" t="s">
        <v>142</v>
      </c>
      <c r="F143" s="178" t="s">
        <v>240</v>
      </c>
      <c r="H143" s="179">
        <v>562.572</v>
      </c>
      <c r="I143" s="180"/>
      <c r="L143" s="176"/>
      <c r="M143" s="181"/>
      <c r="N143" s="182"/>
      <c r="O143" s="182"/>
      <c r="P143" s="182"/>
      <c r="Q143" s="182"/>
      <c r="R143" s="182"/>
      <c r="S143" s="182"/>
      <c r="T143" s="183"/>
      <c r="AT143" s="184" t="s">
        <v>142</v>
      </c>
      <c r="AU143" s="184" t="s">
        <v>81</v>
      </c>
      <c r="AV143" s="11" t="s">
        <v>81</v>
      </c>
      <c r="AW143" s="11" t="s">
        <v>4</v>
      </c>
      <c r="AX143" s="11" t="s">
        <v>22</v>
      </c>
      <c r="AY143" s="184" t="s">
        <v>122</v>
      </c>
    </row>
    <row r="144" spans="2:65" s="1" customFormat="1" ht="22.5" customHeight="1">
      <c r="B144" s="161"/>
      <c r="C144" s="162" t="s">
        <v>241</v>
      </c>
      <c r="D144" s="162" t="s">
        <v>124</v>
      </c>
      <c r="E144" s="163" t="s">
        <v>242</v>
      </c>
      <c r="F144" s="164" t="s">
        <v>243</v>
      </c>
      <c r="G144" s="165" t="s">
        <v>140</v>
      </c>
      <c r="H144" s="166">
        <v>691.56</v>
      </c>
      <c r="I144" s="167"/>
      <c r="J144" s="168">
        <f>ROUND(I144*H144,2)</f>
        <v>0</v>
      </c>
      <c r="K144" s="164" t="s">
        <v>128</v>
      </c>
      <c r="L144" s="35"/>
      <c r="M144" s="169" t="s">
        <v>20</v>
      </c>
      <c r="N144" s="170" t="s">
        <v>48</v>
      </c>
      <c r="O144" s="36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AR144" s="18" t="s">
        <v>129</v>
      </c>
      <c r="AT144" s="18" t="s">
        <v>124</v>
      </c>
      <c r="AU144" s="18" t="s">
        <v>81</v>
      </c>
      <c r="AY144" s="18" t="s">
        <v>122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8" t="s">
        <v>129</v>
      </c>
      <c r="BK144" s="173">
        <f>ROUND(I144*H144,2)</f>
        <v>0</v>
      </c>
      <c r="BL144" s="18" t="s">
        <v>129</v>
      </c>
      <c r="BM144" s="18" t="s">
        <v>244</v>
      </c>
    </row>
    <row r="145" spans="2:51" s="11" customFormat="1" ht="22.5" customHeight="1">
      <c r="B145" s="176"/>
      <c r="D145" s="174" t="s">
        <v>142</v>
      </c>
      <c r="E145" s="177" t="s">
        <v>20</v>
      </c>
      <c r="F145" s="178" t="s">
        <v>245</v>
      </c>
      <c r="H145" s="179">
        <v>691.56</v>
      </c>
      <c r="I145" s="180"/>
      <c r="L145" s="176"/>
      <c r="M145" s="181"/>
      <c r="N145" s="182"/>
      <c r="O145" s="182"/>
      <c r="P145" s="182"/>
      <c r="Q145" s="182"/>
      <c r="R145" s="182"/>
      <c r="S145" s="182"/>
      <c r="T145" s="183"/>
      <c r="AT145" s="184" t="s">
        <v>142</v>
      </c>
      <c r="AU145" s="184" t="s">
        <v>81</v>
      </c>
      <c r="AV145" s="11" t="s">
        <v>81</v>
      </c>
      <c r="AW145" s="11" t="s">
        <v>39</v>
      </c>
      <c r="AX145" s="11" t="s">
        <v>22</v>
      </c>
      <c r="AY145" s="184" t="s">
        <v>122</v>
      </c>
    </row>
    <row r="146" spans="2:65" s="1" customFormat="1" ht="22.5" customHeight="1">
      <c r="B146" s="161"/>
      <c r="C146" s="162" t="s">
        <v>246</v>
      </c>
      <c r="D146" s="162" t="s">
        <v>124</v>
      </c>
      <c r="E146" s="163" t="s">
        <v>247</v>
      </c>
      <c r="F146" s="164" t="s">
        <v>248</v>
      </c>
      <c r="G146" s="165" t="s">
        <v>140</v>
      </c>
      <c r="H146" s="166">
        <v>691.56</v>
      </c>
      <c r="I146" s="167"/>
      <c r="J146" s="168">
        <f>ROUND(I146*H146,2)</f>
        <v>0</v>
      </c>
      <c r="K146" s="164" t="s">
        <v>128</v>
      </c>
      <c r="L146" s="35"/>
      <c r="M146" s="169" t="s">
        <v>20</v>
      </c>
      <c r="N146" s="170" t="s">
        <v>48</v>
      </c>
      <c r="O146" s="36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AR146" s="18" t="s">
        <v>129</v>
      </c>
      <c r="AT146" s="18" t="s">
        <v>124</v>
      </c>
      <c r="AU146" s="18" t="s">
        <v>81</v>
      </c>
      <c r="AY146" s="18" t="s">
        <v>122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18" t="s">
        <v>129</v>
      </c>
      <c r="BK146" s="173">
        <f>ROUND(I146*H146,2)</f>
        <v>0</v>
      </c>
      <c r="BL146" s="18" t="s">
        <v>129</v>
      </c>
      <c r="BM146" s="18" t="s">
        <v>249</v>
      </c>
    </row>
    <row r="147" spans="2:65" s="1" customFormat="1" ht="22.5" customHeight="1">
      <c r="B147" s="161"/>
      <c r="C147" s="206" t="s">
        <v>250</v>
      </c>
      <c r="D147" s="206" t="s">
        <v>235</v>
      </c>
      <c r="E147" s="207" t="s">
        <v>251</v>
      </c>
      <c r="F147" s="208" t="s">
        <v>252</v>
      </c>
      <c r="G147" s="209" t="s">
        <v>253</v>
      </c>
      <c r="H147" s="210">
        <v>17.289</v>
      </c>
      <c r="I147" s="211"/>
      <c r="J147" s="212">
        <f>ROUND(I147*H147,2)</f>
        <v>0</v>
      </c>
      <c r="K147" s="208" t="s">
        <v>128</v>
      </c>
      <c r="L147" s="213"/>
      <c r="M147" s="214" t="s">
        <v>20</v>
      </c>
      <c r="N147" s="215" t="s">
        <v>48</v>
      </c>
      <c r="O147" s="36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AR147" s="18" t="s">
        <v>162</v>
      </c>
      <c r="AT147" s="18" t="s">
        <v>235</v>
      </c>
      <c r="AU147" s="18" t="s">
        <v>81</v>
      </c>
      <c r="AY147" s="18" t="s">
        <v>122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18" t="s">
        <v>129</v>
      </c>
      <c r="BK147" s="173">
        <f>ROUND(I147*H147,2)</f>
        <v>0</v>
      </c>
      <c r="BL147" s="18" t="s">
        <v>129</v>
      </c>
      <c r="BM147" s="18" t="s">
        <v>254</v>
      </c>
    </row>
    <row r="148" spans="2:51" s="11" customFormat="1" ht="22.5" customHeight="1">
      <c r="B148" s="176"/>
      <c r="D148" s="185" t="s">
        <v>142</v>
      </c>
      <c r="E148" s="184" t="s">
        <v>20</v>
      </c>
      <c r="F148" s="187" t="s">
        <v>255</v>
      </c>
      <c r="H148" s="188">
        <v>17.289</v>
      </c>
      <c r="I148" s="180"/>
      <c r="L148" s="176"/>
      <c r="M148" s="181"/>
      <c r="N148" s="182"/>
      <c r="O148" s="182"/>
      <c r="P148" s="182"/>
      <c r="Q148" s="182"/>
      <c r="R148" s="182"/>
      <c r="S148" s="182"/>
      <c r="T148" s="183"/>
      <c r="AT148" s="184" t="s">
        <v>142</v>
      </c>
      <c r="AU148" s="184" t="s">
        <v>81</v>
      </c>
      <c r="AV148" s="11" t="s">
        <v>81</v>
      </c>
      <c r="AW148" s="11" t="s">
        <v>39</v>
      </c>
      <c r="AX148" s="11" t="s">
        <v>22</v>
      </c>
      <c r="AY148" s="184" t="s">
        <v>122</v>
      </c>
    </row>
    <row r="149" spans="2:63" s="10" customFormat="1" ht="29.25" customHeight="1">
      <c r="B149" s="147"/>
      <c r="D149" s="158" t="s">
        <v>74</v>
      </c>
      <c r="E149" s="159" t="s">
        <v>137</v>
      </c>
      <c r="F149" s="159" t="s">
        <v>256</v>
      </c>
      <c r="I149" s="150"/>
      <c r="J149" s="160">
        <f>BK149</f>
        <v>0</v>
      </c>
      <c r="L149" s="147"/>
      <c r="M149" s="152"/>
      <c r="N149" s="153"/>
      <c r="O149" s="153"/>
      <c r="P149" s="154">
        <f>SUM(P150:P152)</f>
        <v>0</v>
      </c>
      <c r="Q149" s="153"/>
      <c r="R149" s="154">
        <f>SUM(R150:R152)</f>
        <v>0</v>
      </c>
      <c r="S149" s="153"/>
      <c r="T149" s="155">
        <f>SUM(T150:T152)</f>
        <v>0</v>
      </c>
      <c r="AR149" s="148" t="s">
        <v>22</v>
      </c>
      <c r="AT149" s="156" t="s">
        <v>74</v>
      </c>
      <c r="AU149" s="156" t="s">
        <v>22</v>
      </c>
      <c r="AY149" s="148" t="s">
        <v>122</v>
      </c>
      <c r="BK149" s="157">
        <f>SUM(BK150:BK152)</f>
        <v>0</v>
      </c>
    </row>
    <row r="150" spans="2:65" s="1" customFormat="1" ht="22.5" customHeight="1">
      <c r="B150" s="161"/>
      <c r="C150" s="162" t="s">
        <v>257</v>
      </c>
      <c r="D150" s="162" t="s">
        <v>124</v>
      </c>
      <c r="E150" s="163" t="s">
        <v>258</v>
      </c>
      <c r="F150" s="164" t="s">
        <v>259</v>
      </c>
      <c r="G150" s="165" t="s">
        <v>260</v>
      </c>
      <c r="H150" s="166">
        <v>5</v>
      </c>
      <c r="I150" s="167"/>
      <c r="J150" s="168">
        <f>ROUND(I150*H150,2)</f>
        <v>0</v>
      </c>
      <c r="K150" s="164" t="s">
        <v>20</v>
      </c>
      <c r="L150" s="35"/>
      <c r="M150" s="169" t="s">
        <v>20</v>
      </c>
      <c r="N150" s="170" t="s">
        <v>48</v>
      </c>
      <c r="O150" s="36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AR150" s="18" t="s">
        <v>129</v>
      </c>
      <c r="AT150" s="18" t="s">
        <v>124</v>
      </c>
      <c r="AU150" s="18" t="s">
        <v>81</v>
      </c>
      <c r="AY150" s="18" t="s">
        <v>122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18" t="s">
        <v>129</v>
      </c>
      <c r="BK150" s="173">
        <f>ROUND(I150*H150,2)</f>
        <v>0</v>
      </c>
      <c r="BL150" s="18" t="s">
        <v>129</v>
      </c>
      <c r="BM150" s="18" t="s">
        <v>261</v>
      </c>
    </row>
    <row r="151" spans="2:65" s="1" customFormat="1" ht="22.5" customHeight="1">
      <c r="B151" s="161"/>
      <c r="C151" s="162" t="s">
        <v>262</v>
      </c>
      <c r="D151" s="162" t="s">
        <v>124</v>
      </c>
      <c r="E151" s="163" t="s">
        <v>263</v>
      </c>
      <c r="F151" s="164" t="s">
        <v>264</v>
      </c>
      <c r="G151" s="165" t="s">
        <v>127</v>
      </c>
      <c r="H151" s="166">
        <v>40</v>
      </c>
      <c r="I151" s="167"/>
      <c r="J151" s="168">
        <f>ROUND(I151*H151,2)</f>
        <v>0</v>
      </c>
      <c r="K151" s="164" t="s">
        <v>128</v>
      </c>
      <c r="L151" s="35"/>
      <c r="M151" s="169" t="s">
        <v>20</v>
      </c>
      <c r="N151" s="170" t="s">
        <v>48</v>
      </c>
      <c r="O151" s="36"/>
      <c r="P151" s="171">
        <f>O151*H151</f>
        <v>0</v>
      </c>
      <c r="Q151" s="171">
        <v>0</v>
      </c>
      <c r="R151" s="171">
        <f>Q151*H151</f>
        <v>0</v>
      </c>
      <c r="S151" s="171">
        <v>0</v>
      </c>
      <c r="T151" s="172">
        <f>S151*H151</f>
        <v>0</v>
      </c>
      <c r="AR151" s="18" t="s">
        <v>129</v>
      </c>
      <c r="AT151" s="18" t="s">
        <v>124</v>
      </c>
      <c r="AU151" s="18" t="s">
        <v>81</v>
      </c>
      <c r="AY151" s="18" t="s">
        <v>122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18" t="s">
        <v>129</v>
      </c>
      <c r="BK151" s="173">
        <f>ROUND(I151*H151,2)</f>
        <v>0</v>
      </c>
      <c r="BL151" s="18" t="s">
        <v>129</v>
      </c>
      <c r="BM151" s="18" t="s">
        <v>265</v>
      </c>
    </row>
    <row r="152" spans="2:51" s="11" customFormat="1" ht="22.5" customHeight="1">
      <c r="B152" s="176"/>
      <c r="D152" s="185" t="s">
        <v>142</v>
      </c>
      <c r="E152" s="184" t="s">
        <v>20</v>
      </c>
      <c r="F152" s="187" t="s">
        <v>266</v>
      </c>
      <c r="H152" s="188">
        <v>40</v>
      </c>
      <c r="I152" s="180"/>
      <c r="L152" s="176"/>
      <c r="M152" s="181"/>
      <c r="N152" s="182"/>
      <c r="O152" s="182"/>
      <c r="P152" s="182"/>
      <c r="Q152" s="182"/>
      <c r="R152" s="182"/>
      <c r="S152" s="182"/>
      <c r="T152" s="183"/>
      <c r="AT152" s="184" t="s">
        <v>142</v>
      </c>
      <c r="AU152" s="184" t="s">
        <v>81</v>
      </c>
      <c r="AV152" s="11" t="s">
        <v>81</v>
      </c>
      <c r="AW152" s="11" t="s">
        <v>39</v>
      </c>
      <c r="AX152" s="11" t="s">
        <v>22</v>
      </c>
      <c r="AY152" s="184" t="s">
        <v>122</v>
      </c>
    </row>
    <row r="153" spans="2:63" s="10" customFormat="1" ht="29.25" customHeight="1">
      <c r="B153" s="147"/>
      <c r="D153" s="158" t="s">
        <v>74</v>
      </c>
      <c r="E153" s="159" t="s">
        <v>129</v>
      </c>
      <c r="F153" s="159" t="s">
        <v>267</v>
      </c>
      <c r="I153" s="150"/>
      <c r="J153" s="160">
        <f>BK153</f>
        <v>0</v>
      </c>
      <c r="L153" s="147"/>
      <c r="M153" s="152"/>
      <c r="N153" s="153"/>
      <c r="O153" s="153"/>
      <c r="P153" s="154">
        <f>SUM(P154:P155)</f>
        <v>0</v>
      </c>
      <c r="Q153" s="153"/>
      <c r="R153" s="154">
        <f>SUM(R154:R155)</f>
        <v>0</v>
      </c>
      <c r="S153" s="153"/>
      <c r="T153" s="155">
        <f>SUM(T154:T155)</f>
        <v>0</v>
      </c>
      <c r="AR153" s="148" t="s">
        <v>22</v>
      </c>
      <c r="AT153" s="156" t="s">
        <v>74</v>
      </c>
      <c r="AU153" s="156" t="s">
        <v>22</v>
      </c>
      <c r="AY153" s="148" t="s">
        <v>122</v>
      </c>
      <c r="BK153" s="157">
        <f>SUM(BK154:BK155)</f>
        <v>0</v>
      </c>
    </row>
    <row r="154" spans="2:65" s="1" customFormat="1" ht="22.5" customHeight="1">
      <c r="B154" s="161"/>
      <c r="C154" s="162" t="s">
        <v>268</v>
      </c>
      <c r="D154" s="162" t="s">
        <v>124</v>
      </c>
      <c r="E154" s="163" t="s">
        <v>269</v>
      </c>
      <c r="F154" s="164" t="s">
        <v>270</v>
      </c>
      <c r="G154" s="165" t="s">
        <v>178</v>
      </c>
      <c r="H154" s="166">
        <v>138.3</v>
      </c>
      <c r="I154" s="167"/>
      <c r="J154" s="168">
        <f>ROUND(I154*H154,2)</f>
        <v>0</v>
      </c>
      <c r="K154" s="164" t="s">
        <v>128</v>
      </c>
      <c r="L154" s="35"/>
      <c r="M154" s="169" t="s">
        <v>20</v>
      </c>
      <c r="N154" s="170" t="s">
        <v>48</v>
      </c>
      <c r="O154" s="36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AR154" s="18" t="s">
        <v>129</v>
      </c>
      <c r="AT154" s="18" t="s">
        <v>124</v>
      </c>
      <c r="AU154" s="18" t="s">
        <v>81</v>
      </c>
      <c r="AY154" s="18" t="s">
        <v>122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18" t="s">
        <v>129</v>
      </c>
      <c r="BK154" s="173">
        <f>ROUND(I154*H154,2)</f>
        <v>0</v>
      </c>
      <c r="BL154" s="18" t="s">
        <v>129</v>
      </c>
      <c r="BM154" s="18" t="s">
        <v>271</v>
      </c>
    </row>
    <row r="155" spans="2:51" s="11" customFormat="1" ht="22.5" customHeight="1">
      <c r="B155" s="176"/>
      <c r="D155" s="185" t="s">
        <v>142</v>
      </c>
      <c r="E155" s="184" t="s">
        <v>20</v>
      </c>
      <c r="F155" s="187" t="s">
        <v>272</v>
      </c>
      <c r="H155" s="188">
        <v>138.3</v>
      </c>
      <c r="I155" s="180"/>
      <c r="L155" s="176"/>
      <c r="M155" s="181"/>
      <c r="N155" s="182"/>
      <c r="O155" s="182"/>
      <c r="P155" s="182"/>
      <c r="Q155" s="182"/>
      <c r="R155" s="182"/>
      <c r="S155" s="182"/>
      <c r="T155" s="183"/>
      <c r="AT155" s="184" t="s">
        <v>142</v>
      </c>
      <c r="AU155" s="184" t="s">
        <v>81</v>
      </c>
      <c r="AV155" s="11" t="s">
        <v>81</v>
      </c>
      <c r="AW155" s="11" t="s">
        <v>39</v>
      </c>
      <c r="AX155" s="11" t="s">
        <v>22</v>
      </c>
      <c r="AY155" s="184" t="s">
        <v>122</v>
      </c>
    </row>
    <row r="156" spans="2:63" s="10" customFormat="1" ht="29.25" customHeight="1">
      <c r="B156" s="147"/>
      <c r="D156" s="158" t="s">
        <v>74</v>
      </c>
      <c r="E156" s="159" t="s">
        <v>148</v>
      </c>
      <c r="F156" s="159" t="s">
        <v>273</v>
      </c>
      <c r="I156" s="150"/>
      <c r="J156" s="160">
        <f>BK156</f>
        <v>0</v>
      </c>
      <c r="L156" s="147"/>
      <c r="M156" s="152"/>
      <c r="N156" s="153"/>
      <c r="O156" s="153"/>
      <c r="P156" s="154">
        <f>SUM(P157:P169)</f>
        <v>0</v>
      </c>
      <c r="Q156" s="153"/>
      <c r="R156" s="154">
        <f>SUM(R157:R169)</f>
        <v>4.70115</v>
      </c>
      <c r="S156" s="153"/>
      <c r="T156" s="155">
        <f>SUM(T157:T169)</f>
        <v>0</v>
      </c>
      <c r="AR156" s="148" t="s">
        <v>22</v>
      </c>
      <c r="AT156" s="156" t="s">
        <v>74</v>
      </c>
      <c r="AU156" s="156" t="s">
        <v>22</v>
      </c>
      <c r="AY156" s="148" t="s">
        <v>122</v>
      </c>
      <c r="BK156" s="157">
        <f>SUM(BK157:BK169)</f>
        <v>0</v>
      </c>
    </row>
    <row r="157" spans="2:65" s="1" customFormat="1" ht="22.5" customHeight="1">
      <c r="B157" s="161"/>
      <c r="C157" s="162" t="s">
        <v>274</v>
      </c>
      <c r="D157" s="162" t="s">
        <v>124</v>
      </c>
      <c r="E157" s="163" t="s">
        <v>275</v>
      </c>
      <c r="F157" s="164" t="s">
        <v>276</v>
      </c>
      <c r="G157" s="165" t="s">
        <v>140</v>
      </c>
      <c r="H157" s="166">
        <v>18</v>
      </c>
      <c r="I157" s="167"/>
      <c r="J157" s="168">
        <f>ROUND(I157*H157,2)</f>
        <v>0</v>
      </c>
      <c r="K157" s="164" t="s">
        <v>128</v>
      </c>
      <c r="L157" s="35"/>
      <c r="M157" s="169" t="s">
        <v>20</v>
      </c>
      <c r="N157" s="170" t="s">
        <v>48</v>
      </c>
      <c r="O157" s="36"/>
      <c r="P157" s="171">
        <f>O157*H157</f>
        <v>0</v>
      </c>
      <c r="Q157" s="171">
        <v>0</v>
      </c>
      <c r="R157" s="171">
        <f>Q157*H157</f>
        <v>0</v>
      </c>
      <c r="S157" s="171">
        <v>0</v>
      </c>
      <c r="T157" s="172">
        <f>S157*H157</f>
        <v>0</v>
      </c>
      <c r="AR157" s="18" t="s">
        <v>129</v>
      </c>
      <c r="AT157" s="18" t="s">
        <v>124</v>
      </c>
      <c r="AU157" s="18" t="s">
        <v>81</v>
      </c>
      <c r="AY157" s="18" t="s">
        <v>122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18" t="s">
        <v>129</v>
      </c>
      <c r="BK157" s="173">
        <f>ROUND(I157*H157,2)</f>
        <v>0</v>
      </c>
      <c r="BL157" s="18" t="s">
        <v>129</v>
      </c>
      <c r="BM157" s="18" t="s">
        <v>277</v>
      </c>
    </row>
    <row r="158" spans="2:65" s="1" customFormat="1" ht="22.5" customHeight="1">
      <c r="B158" s="161"/>
      <c r="C158" s="162" t="s">
        <v>278</v>
      </c>
      <c r="D158" s="162" t="s">
        <v>124</v>
      </c>
      <c r="E158" s="163" t="s">
        <v>279</v>
      </c>
      <c r="F158" s="164" t="s">
        <v>280</v>
      </c>
      <c r="G158" s="165" t="s">
        <v>140</v>
      </c>
      <c r="H158" s="166">
        <v>76.8</v>
      </c>
      <c r="I158" s="167"/>
      <c r="J158" s="168">
        <f>ROUND(I158*H158,2)</f>
        <v>0</v>
      </c>
      <c r="K158" s="164" t="s">
        <v>128</v>
      </c>
      <c r="L158" s="35"/>
      <c r="M158" s="169" t="s">
        <v>20</v>
      </c>
      <c r="N158" s="170" t="s">
        <v>48</v>
      </c>
      <c r="O158" s="36"/>
      <c r="P158" s="171">
        <f>O158*H158</f>
        <v>0</v>
      </c>
      <c r="Q158" s="171">
        <v>0</v>
      </c>
      <c r="R158" s="171">
        <f>Q158*H158</f>
        <v>0</v>
      </c>
      <c r="S158" s="171">
        <v>0</v>
      </c>
      <c r="T158" s="172">
        <f>S158*H158</f>
        <v>0</v>
      </c>
      <c r="AR158" s="18" t="s">
        <v>129</v>
      </c>
      <c r="AT158" s="18" t="s">
        <v>124</v>
      </c>
      <c r="AU158" s="18" t="s">
        <v>81</v>
      </c>
      <c r="AY158" s="18" t="s">
        <v>122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18" t="s">
        <v>129</v>
      </c>
      <c r="BK158" s="173">
        <f>ROUND(I158*H158,2)</f>
        <v>0</v>
      </c>
      <c r="BL158" s="18" t="s">
        <v>129</v>
      </c>
      <c r="BM158" s="18" t="s">
        <v>281</v>
      </c>
    </row>
    <row r="159" spans="2:51" s="11" customFormat="1" ht="22.5" customHeight="1">
      <c r="B159" s="176"/>
      <c r="D159" s="185" t="s">
        <v>142</v>
      </c>
      <c r="E159" s="184" t="s">
        <v>20</v>
      </c>
      <c r="F159" s="187" t="s">
        <v>282</v>
      </c>
      <c r="H159" s="188">
        <v>58.8</v>
      </c>
      <c r="I159" s="180"/>
      <c r="L159" s="176"/>
      <c r="M159" s="181"/>
      <c r="N159" s="182"/>
      <c r="O159" s="182"/>
      <c r="P159" s="182"/>
      <c r="Q159" s="182"/>
      <c r="R159" s="182"/>
      <c r="S159" s="182"/>
      <c r="T159" s="183"/>
      <c r="AT159" s="184" t="s">
        <v>142</v>
      </c>
      <c r="AU159" s="184" t="s">
        <v>81</v>
      </c>
      <c r="AV159" s="11" t="s">
        <v>81</v>
      </c>
      <c r="AW159" s="11" t="s">
        <v>39</v>
      </c>
      <c r="AX159" s="11" t="s">
        <v>75</v>
      </c>
      <c r="AY159" s="184" t="s">
        <v>122</v>
      </c>
    </row>
    <row r="160" spans="2:51" s="11" customFormat="1" ht="22.5" customHeight="1">
      <c r="B160" s="176"/>
      <c r="D160" s="185" t="s">
        <v>142</v>
      </c>
      <c r="E160" s="184" t="s">
        <v>20</v>
      </c>
      <c r="F160" s="187" t="s">
        <v>283</v>
      </c>
      <c r="H160" s="188">
        <v>18</v>
      </c>
      <c r="I160" s="180"/>
      <c r="L160" s="176"/>
      <c r="M160" s="181"/>
      <c r="N160" s="182"/>
      <c r="O160" s="182"/>
      <c r="P160" s="182"/>
      <c r="Q160" s="182"/>
      <c r="R160" s="182"/>
      <c r="S160" s="182"/>
      <c r="T160" s="183"/>
      <c r="AT160" s="184" t="s">
        <v>142</v>
      </c>
      <c r="AU160" s="184" t="s">
        <v>81</v>
      </c>
      <c r="AV160" s="11" t="s">
        <v>81</v>
      </c>
      <c r="AW160" s="11" t="s">
        <v>39</v>
      </c>
      <c r="AX160" s="11" t="s">
        <v>75</v>
      </c>
      <c r="AY160" s="184" t="s">
        <v>122</v>
      </c>
    </row>
    <row r="161" spans="2:51" s="12" customFormat="1" ht="22.5" customHeight="1">
      <c r="B161" s="189"/>
      <c r="D161" s="174" t="s">
        <v>142</v>
      </c>
      <c r="E161" s="190" t="s">
        <v>20</v>
      </c>
      <c r="F161" s="191" t="s">
        <v>183</v>
      </c>
      <c r="H161" s="192">
        <v>76.8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7" t="s">
        <v>142</v>
      </c>
      <c r="AU161" s="197" t="s">
        <v>81</v>
      </c>
      <c r="AV161" s="12" t="s">
        <v>129</v>
      </c>
      <c r="AW161" s="12" t="s">
        <v>39</v>
      </c>
      <c r="AX161" s="12" t="s">
        <v>22</v>
      </c>
      <c r="AY161" s="197" t="s">
        <v>122</v>
      </c>
    </row>
    <row r="162" spans="2:65" s="1" customFormat="1" ht="31.5" customHeight="1">
      <c r="B162" s="161"/>
      <c r="C162" s="162" t="s">
        <v>284</v>
      </c>
      <c r="D162" s="162" t="s">
        <v>124</v>
      </c>
      <c r="E162" s="163" t="s">
        <v>285</v>
      </c>
      <c r="F162" s="164" t="s">
        <v>286</v>
      </c>
      <c r="G162" s="165" t="s">
        <v>140</v>
      </c>
      <c r="H162" s="166">
        <v>18</v>
      </c>
      <c r="I162" s="167"/>
      <c r="J162" s="168">
        <f>ROUND(I162*H162,2)</f>
        <v>0</v>
      </c>
      <c r="K162" s="164" t="s">
        <v>20</v>
      </c>
      <c r="L162" s="35"/>
      <c r="M162" s="169" t="s">
        <v>20</v>
      </c>
      <c r="N162" s="170" t="s">
        <v>48</v>
      </c>
      <c r="O162" s="36"/>
      <c r="P162" s="171">
        <f>O162*H162</f>
        <v>0</v>
      </c>
      <c r="Q162" s="171">
        <v>0</v>
      </c>
      <c r="R162" s="171">
        <f>Q162*H162</f>
        <v>0</v>
      </c>
      <c r="S162" s="171">
        <v>0</v>
      </c>
      <c r="T162" s="172">
        <f>S162*H162</f>
        <v>0</v>
      </c>
      <c r="AR162" s="18" t="s">
        <v>129</v>
      </c>
      <c r="AT162" s="18" t="s">
        <v>124</v>
      </c>
      <c r="AU162" s="18" t="s">
        <v>81</v>
      </c>
      <c r="AY162" s="18" t="s">
        <v>122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18" t="s">
        <v>129</v>
      </c>
      <c r="BK162" s="173">
        <f>ROUND(I162*H162,2)</f>
        <v>0</v>
      </c>
      <c r="BL162" s="18" t="s">
        <v>129</v>
      </c>
      <c r="BM162" s="18" t="s">
        <v>287</v>
      </c>
    </row>
    <row r="163" spans="2:51" s="11" customFormat="1" ht="22.5" customHeight="1">
      <c r="B163" s="176"/>
      <c r="D163" s="174" t="s">
        <v>142</v>
      </c>
      <c r="E163" s="177" t="s">
        <v>20</v>
      </c>
      <c r="F163" s="178" t="s">
        <v>161</v>
      </c>
      <c r="H163" s="179">
        <v>18</v>
      </c>
      <c r="I163" s="180"/>
      <c r="L163" s="176"/>
      <c r="M163" s="181"/>
      <c r="N163" s="182"/>
      <c r="O163" s="182"/>
      <c r="P163" s="182"/>
      <c r="Q163" s="182"/>
      <c r="R163" s="182"/>
      <c r="S163" s="182"/>
      <c r="T163" s="183"/>
      <c r="AT163" s="184" t="s">
        <v>142</v>
      </c>
      <c r="AU163" s="184" t="s">
        <v>81</v>
      </c>
      <c r="AV163" s="11" t="s">
        <v>81</v>
      </c>
      <c r="AW163" s="11" t="s">
        <v>39</v>
      </c>
      <c r="AX163" s="11" t="s">
        <v>22</v>
      </c>
      <c r="AY163" s="184" t="s">
        <v>122</v>
      </c>
    </row>
    <row r="164" spans="2:65" s="1" customFormat="1" ht="22.5" customHeight="1">
      <c r="B164" s="161"/>
      <c r="C164" s="162" t="s">
        <v>288</v>
      </c>
      <c r="D164" s="162" t="s">
        <v>124</v>
      </c>
      <c r="E164" s="163" t="s">
        <v>289</v>
      </c>
      <c r="F164" s="164" t="s">
        <v>290</v>
      </c>
      <c r="G164" s="165" t="s">
        <v>140</v>
      </c>
      <c r="H164" s="166">
        <v>18</v>
      </c>
      <c r="I164" s="167"/>
      <c r="J164" s="168">
        <f>ROUND(I164*H164,2)</f>
        <v>0</v>
      </c>
      <c r="K164" s="164" t="s">
        <v>128</v>
      </c>
      <c r="L164" s="35"/>
      <c r="M164" s="169" t="s">
        <v>20</v>
      </c>
      <c r="N164" s="170" t="s">
        <v>48</v>
      </c>
      <c r="O164" s="36"/>
      <c r="P164" s="171">
        <f>O164*H164</f>
        <v>0</v>
      </c>
      <c r="Q164" s="171">
        <v>0</v>
      </c>
      <c r="R164" s="171">
        <f>Q164*H164</f>
        <v>0</v>
      </c>
      <c r="S164" s="171">
        <v>0</v>
      </c>
      <c r="T164" s="172">
        <f>S164*H164</f>
        <v>0</v>
      </c>
      <c r="AR164" s="18" t="s">
        <v>129</v>
      </c>
      <c r="AT164" s="18" t="s">
        <v>124</v>
      </c>
      <c r="AU164" s="18" t="s">
        <v>81</v>
      </c>
      <c r="AY164" s="18" t="s">
        <v>122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18" t="s">
        <v>129</v>
      </c>
      <c r="BK164" s="173">
        <f>ROUND(I164*H164,2)</f>
        <v>0</v>
      </c>
      <c r="BL164" s="18" t="s">
        <v>129</v>
      </c>
      <c r="BM164" s="18" t="s">
        <v>291</v>
      </c>
    </row>
    <row r="165" spans="2:51" s="11" customFormat="1" ht="22.5" customHeight="1">
      <c r="B165" s="176"/>
      <c r="D165" s="174" t="s">
        <v>142</v>
      </c>
      <c r="E165" s="177" t="s">
        <v>20</v>
      </c>
      <c r="F165" s="178" t="s">
        <v>161</v>
      </c>
      <c r="H165" s="179">
        <v>18</v>
      </c>
      <c r="I165" s="180"/>
      <c r="L165" s="176"/>
      <c r="M165" s="181"/>
      <c r="N165" s="182"/>
      <c r="O165" s="182"/>
      <c r="P165" s="182"/>
      <c r="Q165" s="182"/>
      <c r="R165" s="182"/>
      <c r="S165" s="182"/>
      <c r="T165" s="183"/>
      <c r="AT165" s="184" t="s">
        <v>142</v>
      </c>
      <c r="AU165" s="184" t="s">
        <v>81</v>
      </c>
      <c r="AV165" s="11" t="s">
        <v>81</v>
      </c>
      <c r="AW165" s="11" t="s">
        <v>39</v>
      </c>
      <c r="AX165" s="11" t="s">
        <v>22</v>
      </c>
      <c r="AY165" s="184" t="s">
        <v>122</v>
      </c>
    </row>
    <row r="166" spans="2:65" s="1" customFormat="1" ht="22.5" customHeight="1">
      <c r="B166" s="161"/>
      <c r="C166" s="162" t="s">
        <v>292</v>
      </c>
      <c r="D166" s="162" t="s">
        <v>124</v>
      </c>
      <c r="E166" s="163" t="s">
        <v>293</v>
      </c>
      <c r="F166" s="164" t="s">
        <v>294</v>
      </c>
      <c r="G166" s="165" t="s">
        <v>140</v>
      </c>
      <c r="H166" s="166">
        <v>55.8</v>
      </c>
      <c r="I166" s="167"/>
      <c r="J166" s="168">
        <f>ROUND(I166*H166,2)</f>
        <v>0</v>
      </c>
      <c r="K166" s="164" t="s">
        <v>128</v>
      </c>
      <c r="L166" s="35"/>
      <c r="M166" s="169" t="s">
        <v>20</v>
      </c>
      <c r="N166" s="170" t="s">
        <v>48</v>
      </c>
      <c r="O166" s="36"/>
      <c r="P166" s="171">
        <f>O166*H166</f>
        <v>0</v>
      </c>
      <c r="Q166" s="171">
        <v>0.08425</v>
      </c>
      <c r="R166" s="171">
        <f>Q166*H166</f>
        <v>4.70115</v>
      </c>
      <c r="S166" s="171">
        <v>0</v>
      </c>
      <c r="T166" s="172">
        <f>S166*H166</f>
        <v>0</v>
      </c>
      <c r="AR166" s="18" t="s">
        <v>129</v>
      </c>
      <c r="AT166" s="18" t="s">
        <v>124</v>
      </c>
      <c r="AU166" s="18" t="s">
        <v>81</v>
      </c>
      <c r="AY166" s="18" t="s">
        <v>122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18" t="s">
        <v>129</v>
      </c>
      <c r="BK166" s="173">
        <f>ROUND(I166*H166,2)</f>
        <v>0</v>
      </c>
      <c r="BL166" s="18" t="s">
        <v>129</v>
      </c>
      <c r="BM166" s="18" t="s">
        <v>295</v>
      </c>
    </row>
    <row r="167" spans="2:51" s="11" customFormat="1" ht="22.5" customHeight="1">
      <c r="B167" s="176"/>
      <c r="D167" s="174" t="s">
        <v>142</v>
      </c>
      <c r="E167" s="177" t="s">
        <v>20</v>
      </c>
      <c r="F167" s="178" t="s">
        <v>296</v>
      </c>
      <c r="H167" s="179">
        <v>55.8</v>
      </c>
      <c r="I167" s="180"/>
      <c r="L167" s="176"/>
      <c r="M167" s="181"/>
      <c r="N167" s="182"/>
      <c r="O167" s="182"/>
      <c r="P167" s="182"/>
      <c r="Q167" s="182"/>
      <c r="R167" s="182"/>
      <c r="S167" s="182"/>
      <c r="T167" s="183"/>
      <c r="AT167" s="184" t="s">
        <v>142</v>
      </c>
      <c r="AU167" s="184" t="s">
        <v>81</v>
      </c>
      <c r="AV167" s="11" t="s">
        <v>81</v>
      </c>
      <c r="AW167" s="11" t="s">
        <v>39</v>
      </c>
      <c r="AX167" s="11" t="s">
        <v>22</v>
      </c>
      <c r="AY167" s="184" t="s">
        <v>122</v>
      </c>
    </row>
    <row r="168" spans="2:65" s="1" customFormat="1" ht="31.5" customHeight="1">
      <c r="B168" s="161"/>
      <c r="C168" s="162" t="s">
        <v>297</v>
      </c>
      <c r="D168" s="162" t="s">
        <v>124</v>
      </c>
      <c r="E168" s="163" t="s">
        <v>298</v>
      </c>
      <c r="F168" s="164" t="s">
        <v>299</v>
      </c>
      <c r="G168" s="165" t="s">
        <v>140</v>
      </c>
      <c r="H168" s="166">
        <v>3</v>
      </c>
      <c r="I168" s="167"/>
      <c r="J168" s="168">
        <f>ROUND(I168*H168,2)</f>
        <v>0</v>
      </c>
      <c r="K168" s="164" t="s">
        <v>128</v>
      </c>
      <c r="L168" s="35"/>
      <c r="M168" s="169" t="s">
        <v>20</v>
      </c>
      <c r="N168" s="170" t="s">
        <v>48</v>
      </c>
      <c r="O168" s="36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AR168" s="18" t="s">
        <v>129</v>
      </c>
      <c r="AT168" s="18" t="s">
        <v>124</v>
      </c>
      <c r="AU168" s="18" t="s">
        <v>81</v>
      </c>
      <c r="AY168" s="18" t="s">
        <v>122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18" t="s">
        <v>129</v>
      </c>
      <c r="BK168" s="173">
        <f>ROUND(I168*H168,2)</f>
        <v>0</v>
      </c>
      <c r="BL168" s="18" t="s">
        <v>129</v>
      </c>
      <c r="BM168" s="18" t="s">
        <v>300</v>
      </c>
    </row>
    <row r="169" spans="2:51" s="11" customFormat="1" ht="22.5" customHeight="1">
      <c r="B169" s="176"/>
      <c r="D169" s="185" t="s">
        <v>142</v>
      </c>
      <c r="E169" s="184" t="s">
        <v>20</v>
      </c>
      <c r="F169" s="187" t="s">
        <v>137</v>
      </c>
      <c r="H169" s="188">
        <v>3</v>
      </c>
      <c r="I169" s="180"/>
      <c r="L169" s="176"/>
      <c r="M169" s="181"/>
      <c r="N169" s="182"/>
      <c r="O169" s="182"/>
      <c r="P169" s="182"/>
      <c r="Q169" s="182"/>
      <c r="R169" s="182"/>
      <c r="S169" s="182"/>
      <c r="T169" s="183"/>
      <c r="AT169" s="184" t="s">
        <v>142</v>
      </c>
      <c r="AU169" s="184" t="s">
        <v>81</v>
      </c>
      <c r="AV169" s="11" t="s">
        <v>81</v>
      </c>
      <c r="AW169" s="11" t="s">
        <v>39</v>
      </c>
      <c r="AX169" s="11" t="s">
        <v>22</v>
      </c>
      <c r="AY169" s="184" t="s">
        <v>122</v>
      </c>
    </row>
    <row r="170" spans="2:63" s="10" customFormat="1" ht="29.25" customHeight="1">
      <c r="B170" s="147"/>
      <c r="D170" s="158" t="s">
        <v>74</v>
      </c>
      <c r="E170" s="159" t="s">
        <v>162</v>
      </c>
      <c r="F170" s="159" t="s">
        <v>301</v>
      </c>
      <c r="I170" s="150"/>
      <c r="J170" s="160">
        <f>BK170</f>
        <v>0</v>
      </c>
      <c r="L170" s="147"/>
      <c r="M170" s="152"/>
      <c r="N170" s="153"/>
      <c r="O170" s="153"/>
      <c r="P170" s="154">
        <f>SUM(P171:P205)</f>
        <v>0</v>
      </c>
      <c r="Q170" s="153"/>
      <c r="R170" s="154">
        <f>SUM(R171:R205)</f>
        <v>1.5397350000000003</v>
      </c>
      <c r="S170" s="153"/>
      <c r="T170" s="155">
        <f>SUM(T171:T205)</f>
        <v>0</v>
      </c>
      <c r="AR170" s="148" t="s">
        <v>22</v>
      </c>
      <c r="AT170" s="156" t="s">
        <v>74</v>
      </c>
      <c r="AU170" s="156" t="s">
        <v>22</v>
      </c>
      <c r="AY170" s="148" t="s">
        <v>122</v>
      </c>
      <c r="BK170" s="157">
        <f>SUM(BK171:BK205)</f>
        <v>0</v>
      </c>
    </row>
    <row r="171" spans="2:65" s="1" customFormat="1" ht="22.5" customHeight="1">
      <c r="B171" s="161"/>
      <c r="C171" s="162" t="s">
        <v>302</v>
      </c>
      <c r="D171" s="162" t="s">
        <v>124</v>
      </c>
      <c r="E171" s="163" t="s">
        <v>303</v>
      </c>
      <c r="F171" s="164" t="s">
        <v>304</v>
      </c>
      <c r="G171" s="165" t="s">
        <v>165</v>
      </c>
      <c r="H171" s="166">
        <v>108</v>
      </c>
      <c r="I171" s="167"/>
      <c r="J171" s="168">
        <f>ROUND(I171*H171,2)</f>
        <v>0</v>
      </c>
      <c r="K171" s="164" t="s">
        <v>20</v>
      </c>
      <c r="L171" s="35"/>
      <c r="M171" s="169" t="s">
        <v>20</v>
      </c>
      <c r="N171" s="170" t="s">
        <v>48</v>
      </c>
      <c r="O171" s="36"/>
      <c r="P171" s="171">
        <f>O171*H171</f>
        <v>0</v>
      </c>
      <c r="Q171" s="171">
        <v>0.00023</v>
      </c>
      <c r="R171" s="171">
        <f>Q171*H171</f>
        <v>0.02484</v>
      </c>
      <c r="S171" s="171">
        <v>0</v>
      </c>
      <c r="T171" s="172">
        <f>S171*H171</f>
        <v>0</v>
      </c>
      <c r="AR171" s="18" t="s">
        <v>129</v>
      </c>
      <c r="AT171" s="18" t="s">
        <v>124</v>
      </c>
      <c r="AU171" s="18" t="s">
        <v>81</v>
      </c>
      <c r="AY171" s="18" t="s">
        <v>122</v>
      </c>
      <c r="BE171" s="173">
        <f>IF(N171="základní",J171,0)</f>
        <v>0</v>
      </c>
      <c r="BF171" s="173">
        <f>IF(N171="snížená",J171,0)</f>
        <v>0</v>
      </c>
      <c r="BG171" s="173">
        <f>IF(N171="zákl. přenesená",J171,0)</f>
        <v>0</v>
      </c>
      <c r="BH171" s="173">
        <f>IF(N171="sníž. přenesená",J171,0)</f>
        <v>0</v>
      </c>
      <c r="BI171" s="173">
        <f>IF(N171="nulová",J171,0)</f>
        <v>0</v>
      </c>
      <c r="BJ171" s="18" t="s">
        <v>129</v>
      </c>
      <c r="BK171" s="173">
        <f>ROUND(I171*H171,2)</f>
        <v>0</v>
      </c>
      <c r="BL171" s="18" t="s">
        <v>129</v>
      </c>
      <c r="BM171" s="18" t="s">
        <v>305</v>
      </c>
    </row>
    <row r="172" spans="2:65" s="1" customFormat="1" ht="22.5" customHeight="1">
      <c r="B172" s="161"/>
      <c r="C172" s="206" t="s">
        <v>306</v>
      </c>
      <c r="D172" s="206" t="s">
        <v>235</v>
      </c>
      <c r="E172" s="207" t="s">
        <v>307</v>
      </c>
      <c r="F172" s="208" t="s">
        <v>308</v>
      </c>
      <c r="G172" s="209" t="s">
        <v>165</v>
      </c>
      <c r="H172" s="210">
        <v>108</v>
      </c>
      <c r="I172" s="211"/>
      <c r="J172" s="212">
        <f>ROUND(I172*H172,2)</f>
        <v>0</v>
      </c>
      <c r="K172" s="208" t="s">
        <v>20</v>
      </c>
      <c r="L172" s="213"/>
      <c r="M172" s="214" t="s">
        <v>20</v>
      </c>
      <c r="N172" s="215" t="s">
        <v>48</v>
      </c>
      <c r="O172" s="36"/>
      <c r="P172" s="171">
        <f>O172*H172</f>
        <v>0</v>
      </c>
      <c r="Q172" s="171">
        <v>0.00039</v>
      </c>
      <c r="R172" s="171">
        <f>Q172*H172</f>
        <v>0.04212</v>
      </c>
      <c r="S172" s="171">
        <v>0</v>
      </c>
      <c r="T172" s="172">
        <f>S172*H172</f>
        <v>0</v>
      </c>
      <c r="AR172" s="18" t="s">
        <v>162</v>
      </c>
      <c r="AT172" s="18" t="s">
        <v>235</v>
      </c>
      <c r="AU172" s="18" t="s">
        <v>81</v>
      </c>
      <c r="AY172" s="18" t="s">
        <v>122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8" t="s">
        <v>129</v>
      </c>
      <c r="BK172" s="173">
        <f>ROUND(I172*H172,2)</f>
        <v>0</v>
      </c>
      <c r="BL172" s="18" t="s">
        <v>129</v>
      </c>
      <c r="BM172" s="18" t="s">
        <v>309</v>
      </c>
    </row>
    <row r="173" spans="2:47" s="1" customFormat="1" ht="30" customHeight="1">
      <c r="B173" s="35"/>
      <c r="D173" s="185" t="s">
        <v>131</v>
      </c>
      <c r="F173" s="186" t="s">
        <v>310</v>
      </c>
      <c r="I173" s="135"/>
      <c r="L173" s="35"/>
      <c r="M173" s="64"/>
      <c r="N173" s="36"/>
      <c r="O173" s="36"/>
      <c r="P173" s="36"/>
      <c r="Q173" s="36"/>
      <c r="R173" s="36"/>
      <c r="S173" s="36"/>
      <c r="T173" s="65"/>
      <c r="AT173" s="18" t="s">
        <v>131</v>
      </c>
      <c r="AU173" s="18" t="s">
        <v>81</v>
      </c>
    </row>
    <row r="174" spans="2:51" s="11" customFormat="1" ht="22.5" customHeight="1">
      <c r="B174" s="176"/>
      <c r="D174" s="174" t="s">
        <v>142</v>
      </c>
      <c r="E174" s="177" t="s">
        <v>20</v>
      </c>
      <c r="F174" s="178" t="s">
        <v>311</v>
      </c>
      <c r="H174" s="179">
        <v>108</v>
      </c>
      <c r="I174" s="180"/>
      <c r="L174" s="176"/>
      <c r="M174" s="181"/>
      <c r="N174" s="182"/>
      <c r="O174" s="182"/>
      <c r="P174" s="182"/>
      <c r="Q174" s="182"/>
      <c r="R174" s="182"/>
      <c r="S174" s="182"/>
      <c r="T174" s="183"/>
      <c r="AT174" s="184" t="s">
        <v>142</v>
      </c>
      <c r="AU174" s="184" t="s">
        <v>81</v>
      </c>
      <c r="AV174" s="11" t="s">
        <v>81</v>
      </c>
      <c r="AW174" s="11" t="s">
        <v>39</v>
      </c>
      <c r="AX174" s="11" t="s">
        <v>22</v>
      </c>
      <c r="AY174" s="184" t="s">
        <v>122</v>
      </c>
    </row>
    <row r="175" spans="2:65" s="1" customFormat="1" ht="22.5" customHeight="1">
      <c r="B175" s="161"/>
      <c r="C175" s="206" t="s">
        <v>312</v>
      </c>
      <c r="D175" s="206" t="s">
        <v>235</v>
      </c>
      <c r="E175" s="207" t="s">
        <v>313</v>
      </c>
      <c r="F175" s="208" t="s">
        <v>314</v>
      </c>
      <c r="G175" s="209" t="s">
        <v>315</v>
      </c>
      <c r="H175" s="210">
        <v>1</v>
      </c>
      <c r="I175" s="211"/>
      <c r="J175" s="212">
        <f>ROUND(I175*H175,2)</f>
        <v>0</v>
      </c>
      <c r="K175" s="208" t="s">
        <v>20</v>
      </c>
      <c r="L175" s="213"/>
      <c r="M175" s="214" t="s">
        <v>20</v>
      </c>
      <c r="N175" s="215" t="s">
        <v>48</v>
      </c>
      <c r="O175" s="36"/>
      <c r="P175" s="171">
        <f>O175*H175</f>
        <v>0</v>
      </c>
      <c r="Q175" s="171">
        <v>0.00039</v>
      </c>
      <c r="R175" s="171">
        <f>Q175*H175</f>
        <v>0.00039</v>
      </c>
      <c r="S175" s="171">
        <v>0</v>
      </c>
      <c r="T175" s="172">
        <f>S175*H175</f>
        <v>0</v>
      </c>
      <c r="AR175" s="18" t="s">
        <v>162</v>
      </c>
      <c r="AT175" s="18" t="s">
        <v>235</v>
      </c>
      <c r="AU175" s="18" t="s">
        <v>81</v>
      </c>
      <c r="AY175" s="18" t="s">
        <v>122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18" t="s">
        <v>129</v>
      </c>
      <c r="BK175" s="173">
        <f>ROUND(I175*H175,2)</f>
        <v>0</v>
      </c>
      <c r="BL175" s="18" t="s">
        <v>129</v>
      </c>
      <c r="BM175" s="18" t="s">
        <v>316</v>
      </c>
    </row>
    <row r="176" spans="2:47" s="1" customFormat="1" ht="42" customHeight="1">
      <c r="B176" s="35"/>
      <c r="D176" s="174" t="s">
        <v>131</v>
      </c>
      <c r="F176" s="175" t="s">
        <v>317</v>
      </c>
      <c r="I176" s="135"/>
      <c r="L176" s="35"/>
      <c r="M176" s="64"/>
      <c r="N176" s="36"/>
      <c r="O176" s="36"/>
      <c r="P176" s="36"/>
      <c r="Q176" s="36"/>
      <c r="R176" s="36"/>
      <c r="S176" s="36"/>
      <c r="T176" s="65"/>
      <c r="AT176" s="18" t="s">
        <v>131</v>
      </c>
      <c r="AU176" s="18" t="s">
        <v>81</v>
      </c>
    </row>
    <row r="177" spans="2:65" s="1" customFormat="1" ht="22.5" customHeight="1">
      <c r="B177" s="161"/>
      <c r="C177" s="162" t="s">
        <v>318</v>
      </c>
      <c r="D177" s="162" t="s">
        <v>124</v>
      </c>
      <c r="E177" s="163" t="s">
        <v>319</v>
      </c>
      <c r="F177" s="164" t="s">
        <v>320</v>
      </c>
      <c r="G177" s="165" t="s">
        <v>165</v>
      </c>
      <c r="H177" s="166">
        <v>215.5</v>
      </c>
      <c r="I177" s="167"/>
      <c r="J177" s="168">
        <f>ROUND(I177*H177,2)</f>
        <v>0</v>
      </c>
      <c r="K177" s="164" t="s">
        <v>20</v>
      </c>
      <c r="L177" s="35"/>
      <c r="M177" s="169" t="s">
        <v>20</v>
      </c>
      <c r="N177" s="170" t="s">
        <v>48</v>
      </c>
      <c r="O177" s="36"/>
      <c r="P177" s="171">
        <f>O177*H177</f>
        <v>0</v>
      </c>
      <c r="Q177" s="171">
        <v>0.00027</v>
      </c>
      <c r="R177" s="171">
        <f>Q177*H177</f>
        <v>0.058185</v>
      </c>
      <c r="S177" s="171">
        <v>0</v>
      </c>
      <c r="T177" s="172">
        <f>S177*H177</f>
        <v>0</v>
      </c>
      <c r="AR177" s="18" t="s">
        <v>129</v>
      </c>
      <c r="AT177" s="18" t="s">
        <v>124</v>
      </c>
      <c r="AU177" s="18" t="s">
        <v>81</v>
      </c>
      <c r="AY177" s="18" t="s">
        <v>122</v>
      </c>
      <c r="BE177" s="173">
        <f>IF(N177="základní",J177,0)</f>
        <v>0</v>
      </c>
      <c r="BF177" s="173">
        <f>IF(N177="snížená",J177,0)</f>
        <v>0</v>
      </c>
      <c r="BG177" s="173">
        <f>IF(N177="zákl. přenesená",J177,0)</f>
        <v>0</v>
      </c>
      <c r="BH177" s="173">
        <f>IF(N177="sníž. přenesená",J177,0)</f>
        <v>0</v>
      </c>
      <c r="BI177" s="173">
        <f>IF(N177="nulová",J177,0)</f>
        <v>0</v>
      </c>
      <c r="BJ177" s="18" t="s">
        <v>129</v>
      </c>
      <c r="BK177" s="173">
        <f>ROUND(I177*H177,2)</f>
        <v>0</v>
      </c>
      <c r="BL177" s="18" t="s">
        <v>129</v>
      </c>
      <c r="BM177" s="18" t="s">
        <v>321</v>
      </c>
    </row>
    <row r="178" spans="2:65" s="1" customFormat="1" ht="22.5" customHeight="1">
      <c r="B178" s="161"/>
      <c r="C178" s="206" t="s">
        <v>322</v>
      </c>
      <c r="D178" s="206" t="s">
        <v>235</v>
      </c>
      <c r="E178" s="207" t="s">
        <v>323</v>
      </c>
      <c r="F178" s="208" t="s">
        <v>324</v>
      </c>
      <c r="G178" s="209" t="s">
        <v>165</v>
      </c>
      <c r="H178" s="210">
        <v>215.5</v>
      </c>
      <c r="I178" s="211"/>
      <c r="J178" s="212">
        <f>ROUND(I178*H178,2)</f>
        <v>0</v>
      </c>
      <c r="K178" s="208" t="s">
        <v>20</v>
      </c>
      <c r="L178" s="213"/>
      <c r="M178" s="214" t="s">
        <v>20</v>
      </c>
      <c r="N178" s="215" t="s">
        <v>48</v>
      </c>
      <c r="O178" s="36"/>
      <c r="P178" s="171">
        <f>O178*H178</f>
        <v>0</v>
      </c>
      <c r="Q178" s="171">
        <v>0.0006</v>
      </c>
      <c r="R178" s="171">
        <f>Q178*H178</f>
        <v>0.1293</v>
      </c>
      <c r="S178" s="171">
        <v>0</v>
      </c>
      <c r="T178" s="172">
        <f>S178*H178</f>
        <v>0</v>
      </c>
      <c r="AR178" s="18" t="s">
        <v>162</v>
      </c>
      <c r="AT178" s="18" t="s">
        <v>235</v>
      </c>
      <c r="AU178" s="18" t="s">
        <v>81</v>
      </c>
      <c r="AY178" s="18" t="s">
        <v>122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18" t="s">
        <v>129</v>
      </c>
      <c r="BK178" s="173">
        <f>ROUND(I178*H178,2)</f>
        <v>0</v>
      </c>
      <c r="BL178" s="18" t="s">
        <v>129</v>
      </c>
      <c r="BM178" s="18" t="s">
        <v>325</v>
      </c>
    </row>
    <row r="179" spans="2:47" s="1" customFormat="1" ht="30" customHeight="1">
      <c r="B179" s="35"/>
      <c r="D179" s="185" t="s">
        <v>131</v>
      </c>
      <c r="F179" s="186" t="s">
        <v>326</v>
      </c>
      <c r="I179" s="135"/>
      <c r="L179" s="35"/>
      <c r="M179" s="64"/>
      <c r="N179" s="36"/>
      <c r="O179" s="36"/>
      <c r="P179" s="36"/>
      <c r="Q179" s="36"/>
      <c r="R179" s="36"/>
      <c r="S179" s="36"/>
      <c r="T179" s="65"/>
      <c r="AT179" s="18" t="s">
        <v>131</v>
      </c>
      <c r="AU179" s="18" t="s">
        <v>81</v>
      </c>
    </row>
    <row r="180" spans="2:51" s="11" customFormat="1" ht="22.5" customHeight="1">
      <c r="B180" s="176"/>
      <c r="D180" s="174" t="s">
        <v>142</v>
      </c>
      <c r="E180" s="177" t="s">
        <v>20</v>
      </c>
      <c r="F180" s="178" t="s">
        <v>327</v>
      </c>
      <c r="H180" s="179">
        <v>215.5</v>
      </c>
      <c r="I180" s="180"/>
      <c r="L180" s="176"/>
      <c r="M180" s="181"/>
      <c r="N180" s="182"/>
      <c r="O180" s="182"/>
      <c r="P180" s="182"/>
      <c r="Q180" s="182"/>
      <c r="R180" s="182"/>
      <c r="S180" s="182"/>
      <c r="T180" s="183"/>
      <c r="AT180" s="184" t="s">
        <v>142</v>
      </c>
      <c r="AU180" s="184" t="s">
        <v>81</v>
      </c>
      <c r="AV180" s="11" t="s">
        <v>81</v>
      </c>
      <c r="AW180" s="11" t="s">
        <v>39</v>
      </c>
      <c r="AX180" s="11" t="s">
        <v>22</v>
      </c>
      <c r="AY180" s="184" t="s">
        <v>122</v>
      </c>
    </row>
    <row r="181" spans="2:65" s="1" customFormat="1" ht="22.5" customHeight="1">
      <c r="B181" s="161"/>
      <c r="C181" s="206" t="s">
        <v>328</v>
      </c>
      <c r="D181" s="206" t="s">
        <v>235</v>
      </c>
      <c r="E181" s="207" t="s">
        <v>329</v>
      </c>
      <c r="F181" s="208" t="s">
        <v>330</v>
      </c>
      <c r="G181" s="209" t="s">
        <v>315</v>
      </c>
      <c r="H181" s="210">
        <v>1</v>
      </c>
      <c r="I181" s="211"/>
      <c r="J181" s="212">
        <f>ROUND(I181*H181,2)</f>
        <v>0</v>
      </c>
      <c r="K181" s="208" t="s">
        <v>20</v>
      </c>
      <c r="L181" s="213"/>
      <c r="M181" s="214" t="s">
        <v>20</v>
      </c>
      <c r="N181" s="215" t="s">
        <v>48</v>
      </c>
      <c r="O181" s="36"/>
      <c r="P181" s="171">
        <f>O181*H181</f>
        <v>0</v>
      </c>
      <c r="Q181" s="171">
        <v>0.0006</v>
      </c>
      <c r="R181" s="171">
        <f>Q181*H181</f>
        <v>0.0006</v>
      </c>
      <c r="S181" s="171">
        <v>0</v>
      </c>
      <c r="T181" s="172">
        <f>S181*H181</f>
        <v>0</v>
      </c>
      <c r="AR181" s="18" t="s">
        <v>162</v>
      </c>
      <c r="AT181" s="18" t="s">
        <v>235</v>
      </c>
      <c r="AU181" s="18" t="s">
        <v>81</v>
      </c>
      <c r="AY181" s="18" t="s">
        <v>122</v>
      </c>
      <c r="BE181" s="173">
        <f>IF(N181="základní",J181,0)</f>
        <v>0</v>
      </c>
      <c r="BF181" s="173">
        <f>IF(N181="snížená",J181,0)</f>
        <v>0</v>
      </c>
      <c r="BG181" s="173">
        <f>IF(N181="zákl. přenesená",J181,0)</f>
        <v>0</v>
      </c>
      <c r="BH181" s="173">
        <f>IF(N181="sníž. přenesená",J181,0)</f>
        <v>0</v>
      </c>
      <c r="BI181" s="173">
        <f>IF(N181="nulová",J181,0)</f>
        <v>0</v>
      </c>
      <c r="BJ181" s="18" t="s">
        <v>129</v>
      </c>
      <c r="BK181" s="173">
        <f>ROUND(I181*H181,2)</f>
        <v>0</v>
      </c>
      <c r="BL181" s="18" t="s">
        <v>129</v>
      </c>
      <c r="BM181" s="18" t="s">
        <v>331</v>
      </c>
    </row>
    <row r="182" spans="2:47" s="1" customFormat="1" ht="42" customHeight="1">
      <c r="B182" s="35"/>
      <c r="D182" s="174" t="s">
        <v>131</v>
      </c>
      <c r="F182" s="175" t="s">
        <v>317</v>
      </c>
      <c r="I182" s="135"/>
      <c r="L182" s="35"/>
      <c r="M182" s="64"/>
      <c r="N182" s="36"/>
      <c r="O182" s="36"/>
      <c r="P182" s="36"/>
      <c r="Q182" s="36"/>
      <c r="R182" s="36"/>
      <c r="S182" s="36"/>
      <c r="T182" s="65"/>
      <c r="AT182" s="18" t="s">
        <v>131</v>
      </c>
      <c r="AU182" s="18" t="s">
        <v>81</v>
      </c>
    </row>
    <row r="183" spans="2:65" s="1" customFormat="1" ht="22.5" customHeight="1">
      <c r="B183" s="161"/>
      <c r="C183" s="162" t="s">
        <v>332</v>
      </c>
      <c r="D183" s="162" t="s">
        <v>124</v>
      </c>
      <c r="E183" s="163" t="s">
        <v>333</v>
      </c>
      <c r="F183" s="164" t="s">
        <v>334</v>
      </c>
      <c r="G183" s="165" t="s">
        <v>165</v>
      </c>
      <c r="H183" s="166">
        <v>298.5</v>
      </c>
      <c r="I183" s="167"/>
      <c r="J183" s="168">
        <f>ROUND(I183*H183,2)</f>
        <v>0</v>
      </c>
      <c r="K183" s="164" t="s">
        <v>20</v>
      </c>
      <c r="L183" s="35"/>
      <c r="M183" s="169" t="s">
        <v>20</v>
      </c>
      <c r="N183" s="170" t="s">
        <v>48</v>
      </c>
      <c r="O183" s="36"/>
      <c r="P183" s="171">
        <f>O183*H183</f>
        <v>0</v>
      </c>
      <c r="Q183" s="171">
        <v>0.00042</v>
      </c>
      <c r="R183" s="171">
        <f>Q183*H183</f>
        <v>0.12537</v>
      </c>
      <c r="S183" s="171">
        <v>0</v>
      </c>
      <c r="T183" s="172">
        <f>S183*H183</f>
        <v>0</v>
      </c>
      <c r="AR183" s="18" t="s">
        <v>129</v>
      </c>
      <c r="AT183" s="18" t="s">
        <v>124</v>
      </c>
      <c r="AU183" s="18" t="s">
        <v>81</v>
      </c>
      <c r="AY183" s="18" t="s">
        <v>122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18" t="s">
        <v>129</v>
      </c>
      <c r="BK183" s="173">
        <f>ROUND(I183*H183,2)</f>
        <v>0</v>
      </c>
      <c r="BL183" s="18" t="s">
        <v>129</v>
      </c>
      <c r="BM183" s="18" t="s">
        <v>335</v>
      </c>
    </row>
    <row r="184" spans="2:65" s="1" customFormat="1" ht="22.5" customHeight="1">
      <c r="B184" s="161"/>
      <c r="C184" s="206" t="s">
        <v>336</v>
      </c>
      <c r="D184" s="206" t="s">
        <v>235</v>
      </c>
      <c r="E184" s="207" t="s">
        <v>337</v>
      </c>
      <c r="F184" s="208" t="s">
        <v>338</v>
      </c>
      <c r="G184" s="209" t="s">
        <v>165</v>
      </c>
      <c r="H184" s="210">
        <v>298.5</v>
      </c>
      <c r="I184" s="211"/>
      <c r="J184" s="212">
        <f>ROUND(I184*H184,2)</f>
        <v>0</v>
      </c>
      <c r="K184" s="208" t="s">
        <v>20</v>
      </c>
      <c r="L184" s="213"/>
      <c r="M184" s="214" t="s">
        <v>20</v>
      </c>
      <c r="N184" s="215" t="s">
        <v>48</v>
      </c>
      <c r="O184" s="36"/>
      <c r="P184" s="171">
        <f>O184*H184</f>
        <v>0</v>
      </c>
      <c r="Q184" s="171">
        <v>0.00094</v>
      </c>
      <c r="R184" s="171">
        <f>Q184*H184</f>
        <v>0.28059</v>
      </c>
      <c r="S184" s="171">
        <v>0</v>
      </c>
      <c r="T184" s="172">
        <f>S184*H184</f>
        <v>0</v>
      </c>
      <c r="AR184" s="18" t="s">
        <v>162</v>
      </c>
      <c r="AT184" s="18" t="s">
        <v>235</v>
      </c>
      <c r="AU184" s="18" t="s">
        <v>81</v>
      </c>
      <c r="AY184" s="18" t="s">
        <v>122</v>
      </c>
      <c r="BE184" s="173">
        <f>IF(N184="základní",J184,0)</f>
        <v>0</v>
      </c>
      <c r="BF184" s="173">
        <f>IF(N184="snížená",J184,0)</f>
        <v>0</v>
      </c>
      <c r="BG184" s="173">
        <f>IF(N184="zákl. přenesená",J184,0)</f>
        <v>0</v>
      </c>
      <c r="BH184" s="173">
        <f>IF(N184="sníž. přenesená",J184,0)</f>
        <v>0</v>
      </c>
      <c r="BI184" s="173">
        <f>IF(N184="nulová",J184,0)</f>
        <v>0</v>
      </c>
      <c r="BJ184" s="18" t="s">
        <v>129</v>
      </c>
      <c r="BK184" s="173">
        <f>ROUND(I184*H184,2)</f>
        <v>0</v>
      </c>
      <c r="BL184" s="18" t="s">
        <v>129</v>
      </c>
      <c r="BM184" s="18" t="s">
        <v>339</v>
      </c>
    </row>
    <row r="185" spans="2:47" s="1" customFormat="1" ht="30" customHeight="1">
      <c r="B185" s="35"/>
      <c r="D185" s="185" t="s">
        <v>131</v>
      </c>
      <c r="F185" s="186" t="s">
        <v>340</v>
      </c>
      <c r="I185" s="135"/>
      <c r="L185" s="35"/>
      <c r="M185" s="64"/>
      <c r="N185" s="36"/>
      <c r="O185" s="36"/>
      <c r="P185" s="36"/>
      <c r="Q185" s="36"/>
      <c r="R185" s="36"/>
      <c r="S185" s="36"/>
      <c r="T185" s="65"/>
      <c r="AT185" s="18" t="s">
        <v>131</v>
      </c>
      <c r="AU185" s="18" t="s">
        <v>81</v>
      </c>
    </row>
    <row r="186" spans="2:51" s="11" customFormat="1" ht="22.5" customHeight="1">
      <c r="B186" s="176"/>
      <c r="D186" s="174" t="s">
        <v>142</v>
      </c>
      <c r="E186" s="177" t="s">
        <v>20</v>
      </c>
      <c r="F186" s="178" t="s">
        <v>341</v>
      </c>
      <c r="H186" s="179">
        <v>298.5</v>
      </c>
      <c r="I186" s="180"/>
      <c r="L186" s="176"/>
      <c r="M186" s="181"/>
      <c r="N186" s="182"/>
      <c r="O186" s="182"/>
      <c r="P186" s="182"/>
      <c r="Q186" s="182"/>
      <c r="R186" s="182"/>
      <c r="S186" s="182"/>
      <c r="T186" s="183"/>
      <c r="AT186" s="184" t="s">
        <v>142</v>
      </c>
      <c r="AU186" s="184" t="s">
        <v>81</v>
      </c>
      <c r="AV186" s="11" t="s">
        <v>81</v>
      </c>
      <c r="AW186" s="11" t="s">
        <v>39</v>
      </c>
      <c r="AX186" s="11" t="s">
        <v>22</v>
      </c>
      <c r="AY186" s="184" t="s">
        <v>122</v>
      </c>
    </row>
    <row r="187" spans="2:65" s="1" customFormat="1" ht="22.5" customHeight="1">
      <c r="B187" s="161"/>
      <c r="C187" s="206" t="s">
        <v>342</v>
      </c>
      <c r="D187" s="206" t="s">
        <v>235</v>
      </c>
      <c r="E187" s="207" t="s">
        <v>343</v>
      </c>
      <c r="F187" s="208" t="s">
        <v>344</v>
      </c>
      <c r="G187" s="209" t="s">
        <v>315</v>
      </c>
      <c r="H187" s="210">
        <v>1</v>
      </c>
      <c r="I187" s="211"/>
      <c r="J187" s="212">
        <f>ROUND(I187*H187,2)</f>
        <v>0</v>
      </c>
      <c r="K187" s="208" t="s">
        <v>20</v>
      </c>
      <c r="L187" s="213"/>
      <c r="M187" s="214" t="s">
        <v>20</v>
      </c>
      <c r="N187" s="215" t="s">
        <v>48</v>
      </c>
      <c r="O187" s="36"/>
      <c r="P187" s="171">
        <f>O187*H187</f>
        <v>0</v>
      </c>
      <c r="Q187" s="171">
        <v>0.00094</v>
      </c>
      <c r="R187" s="171">
        <f>Q187*H187</f>
        <v>0.00094</v>
      </c>
      <c r="S187" s="171">
        <v>0</v>
      </c>
      <c r="T187" s="172">
        <f>S187*H187</f>
        <v>0</v>
      </c>
      <c r="AR187" s="18" t="s">
        <v>162</v>
      </c>
      <c r="AT187" s="18" t="s">
        <v>235</v>
      </c>
      <c r="AU187" s="18" t="s">
        <v>81</v>
      </c>
      <c r="AY187" s="18" t="s">
        <v>122</v>
      </c>
      <c r="BE187" s="173">
        <f>IF(N187="základní",J187,0)</f>
        <v>0</v>
      </c>
      <c r="BF187" s="173">
        <f>IF(N187="snížená",J187,0)</f>
        <v>0</v>
      </c>
      <c r="BG187" s="173">
        <f>IF(N187="zákl. přenesená",J187,0)</f>
        <v>0</v>
      </c>
      <c r="BH187" s="173">
        <f>IF(N187="sníž. přenesená",J187,0)</f>
        <v>0</v>
      </c>
      <c r="BI187" s="173">
        <f>IF(N187="nulová",J187,0)</f>
        <v>0</v>
      </c>
      <c r="BJ187" s="18" t="s">
        <v>129</v>
      </c>
      <c r="BK187" s="173">
        <f>ROUND(I187*H187,2)</f>
        <v>0</v>
      </c>
      <c r="BL187" s="18" t="s">
        <v>129</v>
      </c>
      <c r="BM187" s="18" t="s">
        <v>345</v>
      </c>
    </row>
    <row r="188" spans="2:47" s="1" customFormat="1" ht="42" customHeight="1">
      <c r="B188" s="35"/>
      <c r="D188" s="174" t="s">
        <v>131</v>
      </c>
      <c r="F188" s="175" t="s">
        <v>317</v>
      </c>
      <c r="I188" s="135"/>
      <c r="L188" s="35"/>
      <c r="M188" s="64"/>
      <c r="N188" s="36"/>
      <c r="O188" s="36"/>
      <c r="P188" s="36"/>
      <c r="Q188" s="36"/>
      <c r="R188" s="36"/>
      <c r="S188" s="36"/>
      <c r="T188" s="65"/>
      <c r="AT188" s="18" t="s">
        <v>131</v>
      </c>
      <c r="AU188" s="18" t="s">
        <v>81</v>
      </c>
    </row>
    <row r="189" spans="2:65" s="1" customFormat="1" ht="22.5" customHeight="1">
      <c r="B189" s="161"/>
      <c r="C189" s="162" t="s">
        <v>346</v>
      </c>
      <c r="D189" s="162" t="s">
        <v>124</v>
      </c>
      <c r="E189" s="163" t="s">
        <v>347</v>
      </c>
      <c r="F189" s="164" t="s">
        <v>348</v>
      </c>
      <c r="G189" s="165" t="s">
        <v>165</v>
      </c>
      <c r="H189" s="166">
        <v>309</v>
      </c>
      <c r="I189" s="167"/>
      <c r="J189" s="168">
        <f>ROUND(I189*H189,2)</f>
        <v>0</v>
      </c>
      <c r="K189" s="164" t="s">
        <v>20</v>
      </c>
      <c r="L189" s="35"/>
      <c r="M189" s="169" t="s">
        <v>20</v>
      </c>
      <c r="N189" s="170" t="s">
        <v>48</v>
      </c>
      <c r="O189" s="36"/>
      <c r="P189" s="171">
        <f>O189*H189</f>
        <v>0</v>
      </c>
      <c r="Q189" s="171">
        <v>0.00044</v>
      </c>
      <c r="R189" s="171">
        <f>Q189*H189</f>
        <v>0.13596</v>
      </c>
      <c r="S189" s="171">
        <v>0</v>
      </c>
      <c r="T189" s="172">
        <f>S189*H189</f>
        <v>0</v>
      </c>
      <c r="AR189" s="18" t="s">
        <v>129</v>
      </c>
      <c r="AT189" s="18" t="s">
        <v>124</v>
      </c>
      <c r="AU189" s="18" t="s">
        <v>81</v>
      </c>
      <c r="AY189" s="18" t="s">
        <v>122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18" t="s">
        <v>129</v>
      </c>
      <c r="BK189" s="173">
        <f>ROUND(I189*H189,2)</f>
        <v>0</v>
      </c>
      <c r="BL189" s="18" t="s">
        <v>129</v>
      </c>
      <c r="BM189" s="18" t="s">
        <v>349</v>
      </c>
    </row>
    <row r="190" spans="2:65" s="1" customFormat="1" ht="22.5" customHeight="1">
      <c r="B190" s="161"/>
      <c r="C190" s="206" t="s">
        <v>350</v>
      </c>
      <c r="D190" s="206" t="s">
        <v>235</v>
      </c>
      <c r="E190" s="207" t="s">
        <v>351</v>
      </c>
      <c r="F190" s="208" t="s">
        <v>352</v>
      </c>
      <c r="G190" s="209" t="s">
        <v>165</v>
      </c>
      <c r="H190" s="210">
        <v>415.5</v>
      </c>
      <c r="I190" s="211"/>
      <c r="J190" s="212">
        <f>ROUND(I190*H190,2)</f>
        <v>0</v>
      </c>
      <c r="K190" s="208" t="s">
        <v>20</v>
      </c>
      <c r="L190" s="213"/>
      <c r="M190" s="214" t="s">
        <v>20</v>
      </c>
      <c r="N190" s="215" t="s">
        <v>48</v>
      </c>
      <c r="O190" s="36"/>
      <c r="P190" s="171">
        <f>O190*H190</f>
        <v>0</v>
      </c>
      <c r="Q190" s="171">
        <v>0.00148</v>
      </c>
      <c r="R190" s="171">
        <f>Q190*H190</f>
        <v>0.61494</v>
      </c>
      <c r="S190" s="171">
        <v>0</v>
      </c>
      <c r="T190" s="172">
        <f>S190*H190</f>
        <v>0</v>
      </c>
      <c r="AR190" s="18" t="s">
        <v>162</v>
      </c>
      <c r="AT190" s="18" t="s">
        <v>235</v>
      </c>
      <c r="AU190" s="18" t="s">
        <v>81</v>
      </c>
      <c r="AY190" s="18" t="s">
        <v>122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18" t="s">
        <v>129</v>
      </c>
      <c r="BK190" s="173">
        <f>ROUND(I190*H190,2)</f>
        <v>0</v>
      </c>
      <c r="BL190" s="18" t="s">
        <v>129</v>
      </c>
      <c r="BM190" s="18" t="s">
        <v>353</v>
      </c>
    </row>
    <row r="191" spans="2:47" s="1" customFormat="1" ht="30" customHeight="1">
      <c r="B191" s="35"/>
      <c r="D191" s="185" t="s">
        <v>131</v>
      </c>
      <c r="F191" s="186" t="s">
        <v>354</v>
      </c>
      <c r="I191" s="135"/>
      <c r="L191" s="35"/>
      <c r="M191" s="64"/>
      <c r="N191" s="36"/>
      <c r="O191" s="36"/>
      <c r="P191" s="36"/>
      <c r="Q191" s="36"/>
      <c r="R191" s="36"/>
      <c r="S191" s="36"/>
      <c r="T191" s="65"/>
      <c r="AT191" s="18" t="s">
        <v>131</v>
      </c>
      <c r="AU191" s="18" t="s">
        <v>81</v>
      </c>
    </row>
    <row r="192" spans="2:51" s="11" customFormat="1" ht="22.5" customHeight="1">
      <c r="B192" s="176"/>
      <c r="D192" s="174" t="s">
        <v>142</v>
      </c>
      <c r="E192" s="177" t="s">
        <v>20</v>
      </c>
      <c r="F192" s="178" t="s">
        <v>355</v>
      </c>
      <c r="H192" s="179">
        <v>415.5</v>
      </c>
      <c r="I192" s="180"/>
      <c r="L192" s="176"/>
      <c r="M192" s="181"/>
      <c r="N192" s="182"/>
      <c r="O192" s="182"/>
      <c r="P192" s="182"/>
      <c r="Q192" s="182"/>
      <c r="R192" s="182"/>
      <c r="S192" s="182"/>
      <c r="T192" s="183"/>
      <c r="AT192" s="184" t="s">
        <v>142</v>
      </c>
      <c r="AU192" s="184" t="s">
        <v>81</v>
      </c>
      <c r="AV192" s="11" t="s">
        <v>81</v>
      </c>
      <c r="AW192" s="11" t="s">
        <v>39</v>
      </c>
      <c r="AX192" s="11" t="s">
        <v>22</v>
      </c>
      <c r="AY192" s="184" t="s">
        <v>122</v>
      </c>
    </row>
    <row r="193" spans="2:65" s="1" customFormat="1" ht="22.5" customHeight="1">
      <c r="B193" s="161"/>
      <c r="C193" s="206" t="s">
        <v>356</v>
      </c>
      <c r="D193" s="206" t="s">
        <v>235</v>
      </c>
      <c r="E193" s="207" t="s">
        <v>357</v>
      </c>
      <c r="F193" s="208" t="s">
        <v>358</v>
      </c>
      <c r="G193" s="209" t="s">
        <v>315</v>
      </c>
      <c r="H193" s="210">
        <v>1</v>
      </c>
      <c r="I193" s="211"/>
      <c r="J193" s="212">
        <f aca="true" t="shared" si="0" ref="J193:J202">ROUND(I193*H193,2)</f>
        <v>0</v>
      </c>
      <c r="K193" s="208" t="s">
        <v>20</v>
      </c>
      <c r="L193" s="213"/>
      <c r="M193" s="214" t="s">
        <v>20</v>
      </c>
      <c r="N193" s="215" t="s">
        <v>48</v>
      </c>
      <c r="O193" s="36"/>
      <c r="P193" s="171">
        <f aca="true" t="shared" si="1" ref="P193:P202">O193*H193</f>
        <v>0</v>
      </c>
      <c r="Q193" s="171">
        <v>0.00148</v>
      </c>
      <c r="R193" s="171">
        <f aca="true" t="shared" si="2" ref="R193:R202">Q193*H193</f>
        <v>0.00148</v>
      </c>
      <c r="S193" s="171">
        <v>0</v>
      </c>
      <c r="T193" s="172">
        <f aca="true" t="shared" si="3" ref="T193:T202">S193*H193</f>
        <v>0</v>
      </c>
      <c r="AR193" s="18" t="s">
        <v>162</v>
      </c>
      <c r="AT193" s="18" t="s">
        <v>235</v>
      </c>
      <c r="AU193" s="18" t="s">
        <v>81</v>
      </c>
      <c r="AY193" s="18" t="s">
        <v>122</v>
      </c>
      <c r="BE193" s="173">
        <f aca="true" t="shared" si="4" ref="BE193:BE202">IF(N193="základní",J193,0)</f>
        <v>0</v>
      </c>
      <c r="BF193" s="173">
        <f aca="true" t="shared" si="5" ref="BF193:BF202">IF(N193="snížená",J193,0)</f>
        <v>0</v>
      </c>
      <c r="BG193" s="173">
        <f aca="true" t="shared" si="6" ref="BG193:BG202">IF(N193="zákl. přenesená",J193,0)</f>
        <v>0</v>
      </c>
      <c r="BH193" s="173">
        <f aca="true" t="shared" si="7" ref="BH193:BH202">IF(N193="sníž. přenesená",J193,0)</f>
        <v>0</v>
      </c>
      <c r="BI193" s="173">
        <f aca="true" t="shared" si="8" ref="BI193:BI202">IF(N193="nulová",J193,0)</f>
        <v>0</v>
      </c>
      <c r="BJ193" s="18" t="s">
        <v>129</v>
      </c>
      <c r="BK193" s="173">
        <f aca="true" t="shared" si="9" ref="BK193:BK202">ROUND(I193*H193,2)</f>
        <v>0</v>
      </c>
      <c r="BL193" s="18" t="s">
        <v>129</v>
      </c>
      <c r="BM193" s="18" t="s">
        <v>359</v>
      </c>
    </row>
    <row r="194" spans="2:65" s="1" customFormat="1" ht="22.5" customHeight="1">
      <c r="B194" s="161"/>
      <c r="C194" s="162" t="s">
        <v>360</v>
      </c>
      <c r="D194" s="162" t="s">
        <v>124</v>
      </c>
      <c r="E194" s="163" t="s">
        <v>361</v>
      </c>
      <c r="F194" s="164" t="s">
        <v>362</v>
      </c>
      <c r="G194" s="165" t="s">
        <v>127</v>
      </c>
      <c r="H194" s="166">
        <v>4</v>
      </c>
      <c r="I194" s="167"/>
      <c r="J194" s="168">
        <f t="shared" si="0"/>
        <v>0</v>
      </c>
      <c r="K194" s="164" t="s">
        <v>20</v>
      </c>
      <c r="L194" s="35"/>
      <c r="M194" s="169" t="s">
        <v>20</v>
      </c>
      <c r="N194" s="170" t="s">
        <v>48</v>
      </c>
      <c r="O194" s="36"/>
      <c r="P194" s="171">
        <f t="shared" si="1"/>
        <v>0</v>
      </c>
      <c r="Q194" s="171">
        <v>0.00068</v>
      </c>
      <c r="R194" s="171">
        <f t="shared" si="2"/>
        <v>0.00272</v>
      </c>
      <c r="S194" s="171">
        <v>0</v>
      </c>
      <c r="T194" s="172">
        <f t="shared" si="3"/>
        <v>0</v>
      </c>
      <c r="AR194" s="18" t="s">
        <v>129</v>
      </c>
      <c r="AT194" s="18" t="s">
        <v>124</v>
      </c>
      <c r="AU194" s="18" t="s">
        <v>81</v>
      </c>
      <c r="AY194" s="18" t="s">
        <v>122</v>
      </c>
      <c r="BE194" s="173">
        <f t="shared" si="4"/>
        <v>0</v>
      </c>
      <c r="BF194" s="173">
        <f t="shared" si="5"/>
        <v>0</v>
      </c>
      <c r="BG194" s="173">
        <f t="shared" si="6"/>
        <v>0</v>
      </c>
      <c r="BH194" s="173">
        <f t="shared" si="7"/>
        <v>0</v>
      </c>
      <c r="BI194" s="173">
        <f t="shared" si="8"/>
        <v>0</v>
      </c>
      <c r="BJ194" s="18" t="s">
        <v>129</v>
      </c>
      <c r="BK194" s="173">
        <f t="shared" si="9"/>
        <v>0</v>
      </c>
      <c r="BL194" s="18" t="s">
        <v>129</v>
      </c>
      <c r="BM194" s="18" t="s">
        <v>363</v>
      </c>
    </row>
    <row r="195" spans="2:65" s="1" customFormat="1" ht="22.5" customHeight="1">
      <c r="B195" s="161"/>
      <c r="C195" s="162" t="s">
        <v>364</v>
      </c>
      <c r="D195" s="162" t="s">
        <v>124</v>
      </c>
      <c r="E195" s="163" t="s">
        <v>365</v>
      </c>
      <c r="F195" s="164" t="s">
        <v>366</v>
      </c>
      <c r="G195" s="165" t="s">
        <v>127</v>
      </c>
      <c r="H195" s="166">
        <v>4</v>
      </c>
      <c r="I195" s="167"/>
      <c r="J195" s="168">
        <f t="shared" si="0"/>
        <v>0</v>
      </c>
      <c r="K195" s="164" t="s">
        <v>128</v>
      </c>
      <c r="L195" s="35"/>
      <c r="M195" s="169" t="s">
        <v>20</v>
      </c>
      <c r="N195" s="170" t="s">
        <v>48</v>
      </c>
      <c r="O195" s="36"/>
      <c r="P195" s="171">
        <f t="shared" si="1"/>
        <v>0</v>
      </c>
      <c r="Q195" s="171">
        <v>0.00029</v>
      </c>
      <c r="R195" s="171">
        <f t="shared" si="2"/>
        <v>0.00116</v>
      </c>
      <c r="S195" s="171">
        <v>0</v>
      </c>
      <c r="T195" s="172">
        <f t="shared" si="3"/>
        <v>0</v>
      </c>
      <c r="AR195" s="18" t="s">
        <v>208</v>
      </c>
      <c r="AT195" s="18" t="s">
        <v>124</v>
      </c>
      <c r="AU195" s="18" t="s">
        <v>81</v>
      </c>
      <c r="AY195" s="18" t="s">
        <v>122</v>
      </c>
      <c r="BE195" s="173">
        <f t="shared" si="4"/>
        <v>0</v>
      </c>
      <c r="BF195" s="173">
        <f t="shared" si="5"/>
        <v>0</v>
      </c>
      <c r="BG195" s="173">
        <f t="shared" si="6"/>
        <v>0</v>
      </c>
      <c r="BH195" s="173">
        <f t="shared" si="7"/>
        <v>0</v>
      </c>
      <c r="BI195" s="173">
        <f t="shared" si="8"/>
        <v>0</v>
      </c>
      <c r="BJ195" s="18" t="s">
        <v>129</v>
      </c>
      <c r="BK195" s="173">
        <f t="shared" si="9"/>
        <v>0</v>
      </c>
      <c r="BL195" s="18" t="s">
        <v>208</v>
      </c>
      <c r="BM195" s="18" t="s">
        <v>367</v>
      </c>
    </row>
    <row r="196" spans="2:65" s="1" customFormat="1" ht="22.5" customHeight="1">
      <c r="B196" s="161"/>
      <c r="C196" s="162" t="s">
        <v>368</v>
      </c>
      <c r="D196" s="162" t="s">
        <v>124</v>
      </c>
      <c r="E196" s="163" t="s">
        <v>369</v>
      </c>
      <c r="F196" s="164" t="s">
        <v>370</v>
      </c>
      <c r="G196" s="165" t="s">
        <v>127</v>
      </c>
      <c r="H196" s="166">
        <v>5</v>
      </c>
      <c r="I196" s="167"/>
      <c r="J196" s="168">
        <f t="shared" si="0"/>
        <v>0</v>
      </c>
      <c r="K196" s="164" t="s">
        <v>20</v>
      </c>
      <c r="L196" s="35"/>
      <c r="M196" s="169" t="s">
        <v>20</v>
      </c>
      <c r="N196" s="170" t="s">
        <v>48</v>
      </c>
      <c r="O196" s="36"/>
      <c r="P196" s="171">
        <f t="shared" si="1"/>
        <v>0</v>
      </c>
      <c r="Q196" s="171">
        <v>0.00068</v>
      </c>
      <c r="R196" s="171">
        <f t="shared" si="2"/>
        <v>0.0034000000000000002</v>
      </c>
      <c r="S196" s="171">
        <v>0</v>
      </c>
      <c r="T196" s="172">
        <f t="shared" si="3"/>
        <v>0</v>
      </c>
      <c r="AR196" s="18" t="s">
        <v>129</v>
      </c>
      <c r="AT196" s="18" t="s">
        <v>124</v>
      </c>
      <c r="AU196" s="18" t="s">
        <v>81</v>
      </c>
      <c r="AY196" s="18" t="s">
        <v>122</v>
      </c>
      <c r="BE196" s="173">
        <f t="shared" si="4"/>
        <v>0</v>
      </c>
      <c r="BF196" s="173">
        <f t="shared" si="5"/>
        <v>0</v>
      </c>
      <c r="BG196" s="173">
        <f t="shared" si="6"/>
        <v>0</v>
      </c>
      <c r="BH196" s="173">
        <f t="shared" si="7"/>
        <v>0</v>
      </c>
      <c r="BI196" s="173">
        <f t="shared" si="8"/>
        <v>0</v>
      </c>
      <c r="BJ196" s="18" t="s">
        <v>129</v>
      </c>
      <c r="BK196" s="173">
        <f t="shared" si="9"/>
        <v>0</v>
      </c>
      <c r="BL196" s="18" t="s">
        <v>129</v>
      </c>
      <c r="BM196" s="18" t="s">
        <v>371</v>
      </c>
    </row>
    <row r="197" spans="2:65" s="1" customFormat="1" ht="22.5" customHeight="1">
      <c r="B197" s="161"/>
      <c r="C197" s="162" t="s">
        <v>372</v>
      </c>
      <c r="D197" s="162" t="s">
        <v>124</v>
      </c>
      <c r="E197" s="163" t="s">
        <v>373</v>
      </c>
      <c r="F197" s="164" t="s">
        <v>374</v>
      </c>
      <c r="G197" s="165" t="s">
        <v>127</v>
      </c>
      <c r="H197" s="166">
        <v>5</v>
      </c>
      <c r="I197" s="167"/>
      <c r="J197" s="168">
        <f t="shared" si="0"/>
        <v>0</v>
      </c>
      <c r="K197" s="164" t="s">
        <v>128</v>
      </c>
      <c r="L197" s="35"/>
      <c r="M197" s="169" t="s">
        <v>20</v>
      </c>
      <c r="N197" s="170" t="s">
        <v>48</v>
      </c>
      <c r="O197" s="36"/>
      <c r="P197" s="171">
        <f t="shared" si="1"/>
        <v>0</v>
      </c>
      <c r="Q197" s="171">
        <v>0.0004</v>
      </c>
      <c r="R197" s="171">
        <f t="shared" si="2"/>
        <v>0.002</v>
      </c>
      <c r="S197" s="171">
        <v>0</v>
      </c>
      <c r="T197" s="172">
        <f t="shared" si="3"/>
        <v>0</v>
      </c>
      <c r="AR197" s="18" t="s">
        <v>208</v>
      </c>
      <c r="AT197" s="18" t="s">
        <v>124</v>
      </c>
      <c r="AU197" s="18" t="s">
        <v>81</v>
      </c>
      <c r="AY197" s="18" t="s">
        <v>122</v>
      </c>
      <c r="BE197" s="173">
        <f t="shared" si="4"/>
        <v>0</v>
      </c>
      <c r="BF197" s="173">
        <f t="shared" si="5"/>
        <v>0</v>
      </c>
      <c r="BG197" s="173">
        <f t="shared" si="6"/>
        <v>0</v>
      </c>
      <c r="BH197" s="173">
        <f t="shared" si="7"/>
        <v>0</v>
      </c>
      <c r="BI197" s="173">
        <f t="shared" si="8"/>
        <v>0</v>
      </c>
      <c r="BJ197" s="18" t="s">
        <v>129</v>
      </c>
      <c r="BK197" s="173">
        <f t="shared" si="9"/>
        <v>0</v>
      </c>
      <c r="BL197" s="18" t="s">
        <v>208</v>
      </c>
      <c r="BM197" s="18" t="s">
        <v>375</v>
      </c>
    </row>
    <row r="198" spans="2:65" s="1" customFormat="1" ht="22.5" customHeight="1">
      <c r="B198" s="161"/>
      <c r="C198" s="162" t="s">
        <v>376</v>
      </c>
      <c r="D198" s="162" t="s">
        <v>124</v>
      </c>
      <c r="E198" s="163" t="s">
        <v>377</v>
      </c>
      <c r="F198" s="164" t="s">
        <v>378</v>
      </c>
      <c r="G198" s="165" t="s">
        <v>127</v>
      </c>
      <c r="H198" s="166">
        <v>1</v>
      </c>
      <c r="I198" s="167"/>
      <c r="J198" s="168">
        <f t="shared" si="0"/>
        <v>0</v>
      </c>
      <c r="K198" s="164" t="s">
        <v>128</v>
      </c>
      <c r="L198" s="35"/>
      <c r="M198" s="169" t="s">
        <v>20</v>
      </c>
      <c r="N198" s="170" t="s">
        <v>48</v>
      </c>
      <c r="O198" s="36"/>
      <c r="P198" s="171">
        <f t="shared" si="1"/>
        <v>0</v>
      </c>
      <c r="Q198" s="171">
        <v>0.00068</v>
      </c>
      <c r="R198" s="171">
        <f t="shared" si="2"/>
        <v>0.00068</v>
      </c>
      <c r="S198" s="171">
        <v>0</v>
      </c>
      <c r="T198" s="172">
        <f t="shared" si="3"/>
        <v>0</v>
      </c>
      <c r="AR198" s="18" t="s">
        <v>129</v>
      </c>
      <c r="AT198" s="18" t="s">
        <v>124</v>
      </c>
      <c r="AU198" s="18" t="s">
        <v>81</v>
      </c>
      <c r="AY198" s="18" t="s">
        <v>122</v>
      </c>
      <c r="BE198" s="173">
        <f t="shared" si="4"/>
        <v>0</v>
      </c>
      <c r="BF198" s="173">
        <f t="shared" si="5"/>
        <v>0</v>
      </c>
      <c r="BG198" s="173">
        <f t="shared" si="6"/>
        <v>0</v>
      </c>
      <c r="BH198" s="173">
        <f t="shared" si="7"/>
        <v>0</v>
      </c>
      <c r="BI198" s="173">
        <f t="shared" si="8"/>
        <v>0</v>
      </c>
      <c r="BJ198" s="18" t="s">
        <v>129</v>
      </c>
      <c r="BK198" s="173">
        <f t="shared" si="9"/>
        <v>0</v>
      </c>
      <c r="BL198" s="18" t="s">
        <v>129</v>
      </c>
      <c r="BM198" s="18" t="s">
        <v>379</v>
      </c>
    </row>
    <row r="199" spans="2:65" s="1" customFormat="1" ht="22.5" customHeight="1">
      <c r="B199" s="161"/>
      <c r="C199" s="162" t="s">
        <v>380</v>
      </c>
      <c r="D199" s="162" t="s">
        <v>124</v>
      </c>
      <c r="E199" s="163" t="s">
        <v>381</v>
      </c>
      <c r="F199" s="164" t="s">
        <v>382</v>
      </c>
      <c r="G199" s="165" t="s">
        <v>127</v>
      </c>
      <c r="H199" s="166">
        <v>1</v>
      </c>
      <c r="I199" s="167"/>
      <c r="J199" s="168">
        <f t="shared" si="0"/>
        <v>0</v>
      </c>
      <c r="K199" s="164" t="s">
        <v>128</v>
      </c>
      <c r="L199" s="35"/>
      <c r="M199" s="169" t="s">
        <v>20</v>
      </c>
      <c r="N199" s="170" t="s">
        <v>48</v>
      </c>
      <c r="O199" s="36"/>
      <c r="P199" s="171">
        <f t="shared" si="1"/>
        <v>0</v>
      </c>
      <c r="Q199" s="171">
        <v>0.00054</v>
      </c>
      <c r="R199" s="171">
        <f t="shared" si="2"/>
        <v>0.00054</v>
      </c>
      <c r="S199" s="171">
        <v>0</v>
      </c>
      <c r="T199" s="172">
        <f t="shared" si="3"/>
        <v>0</v>
      </c>
      <c r="AR199" s="18" t="s">
        <v>208</v>
      </c>
      <c r="AT199" s="18" t="s">
        <v>124</v>
      </c>
      <c r="AU199" s="18" t="s">
        <v>81</v>
      </c>
      <c r="AY199" s="18" t="s">
        <v>122</v>
      </c>
      <c r="BE199" s="173">
        <f t="shared" si="4"/>
        <v>0</v>
      </c>
      <c r="BF199" s="173">
        <f t="shared" si="5"/>
        <v>0</v>
      </c>
      <c r="BG199" s="173">
        <f t="shared" si="6"/>
        <v>0</v>
      </c>
      <c r="BH199" s="173">
        <f t="shared" si="7"/>
        <v>0</v>
      </c>
      <c r="BI199" s="173">
        <f t="shared" si="8"/>
        <v>0</v>
      </c>
      <c r="BJ199" s="18" t="s">
        <v>129</v>
      </c>
      <c r="BK199" s="173">
        <f t="shared" si="9"/>
        <v>0</v>
      </c>
      <c r="BL199" s="18" t="s">
        <v>208</v>
      </c>
      <c r="BM199" s="18" t="s">
        <v>383</v>
      </c>
    </row>
    <row r="200" spans="2:65" s="1" customFormat="1" ht="22.5" customHeight="1">
      <c r="B200" s="161"/>
      <c r="C200" s="162" t="s">
        <v>384</v>
      </c>
      <c r="D200" s="162" t="s">
        <v>124</v>
      </c>
      <c r="E200" s="163" t="s">
        <v>385</v>
      </c>
      <c r="F200" s="164" t="s">
        <v>386</v>
      </c>
      <c r="G200" s="165" t="s">
        <v>127</v>
      </c>
      <c r="H200" s="166">
        <v>2</v>
      </c>
      <c r="I200" s="167"/>
      <c r="J200" s="168">
        <f t="shared" si="0"/>
        <v>0</v>
      </c>
      <c r="K200" s="164" t="s">
        <v>128</v>
      </c>
      <c r="L200" s="35"/>
      <c r="M200" s="169" t="s">
        <v>20</v>
      </c>
      <c r="N200" s="170" t="s">
        <v>48</v>
      </c>
      <c r="O200" s="36"/>
      <c r="P200" s="171">
        <f t="shared" si="1"/>
        <v>0</v>
      </c>
      <c r="Q200" s="171">
        <v>0.00069</v>
      </c>
      <c r="R200" s="171">
        <f t="shared" si="2"/>
        <v>0.00138</v>
      </c>
      <c r="S200" s="171">
        <v>0</v>
      </c>
      <c r="T200" s="172">
        <f t="shared" si="3"/>
        <v>0</v>
      </c>
      <c r="AR200" s="18" t="s">
        <v>129</v>
      </c>
      <c r="AT200" s="18" t="s">
        <v>124</v>
      </c>
      <c r="AU200" s="18" t="s">
        <v>81</v>
      </c>
      <c r="AY200" s="18" t="s">
        <v>122</v>
      </c>
      <c r="BE200" s="173">
        <f t="shared" si="4"/>
        <v>0</v>
      </c>
      <c r="BF200" s="173">
        <f t="shared" si="5"/>
        <v>0</v>
      </c>
      <c r="BG200" s="173">
        <f t="shared" si="6"/>
        <v>0</v>
      </c>
      <c r="BH200" s="173">
        <f t="shared" si="7"/>
        <v>0</v>
      </c>
      <c r="BI200" s="173">
        <f t="shared" si="8"/>
        <v>0</v>
      </c>
      <c r="BJ200" s="18" t="s">
        <v>129</v>
      </c>
      <c r="BK200" s="173">
        <f t="shared" si="9"/>
        <v>0</v>
      </c>
      <c r="BL200" s="18" t="s">
        <v>129</v>
      </c>
      <c r="BM200" s="18" t="s">
        <v>387</v>
      </c>
    </row>
    <row r="201" spans="2:65" s="1" customFormat="1" ht="22.5" customHeight="1">
      <c r="B201" s="161"/>
      <c r="C201" s="162" t="s">
        <v>388</v>
      </c>
      <c r="D201" s="162" t="s">
        <v>124</v>
      </c>
      <c r="E201" s="163" t="s">
        <v>389</v>
      </c>
      <c r="F201" s="164" t="s">
        <v>390</v>
      </c>
      <c r="G201" s="165" t="s">
        <v>127</v>
      </c>
      <c r="H201" s="166">
        <v>2</v>
      </c>
      <c r="I201" s="167"/>
      <c r="J201" s="168">
        <f t="shared" si="0"/>
        <v>0</v>
      </c>
      <c r="K201" s="164" t="s">
        <v>128</v>
      </c>
      <c r="L201" s="35"/>
      <c r="M201" s="169" t="s">
        <v>20</v>
      </c>
      <c r="N201" s="170" t="s">
        <v>48</v>
      </c>
      <c r="O201" s="36"/>
      <c r="P201" s="171">
        <f t="shared" si="1"/>
        <v>0</v>
      </c>
      <c r="Q201" s="171">
        <v>0.00071</v>
      </c>
      <c r="R201" s="171">
        <f t="shared" si="2"/>
        <v>0.00142</v>
      </c>
      <c r="S201" s="171">
        <v>0</v>
      </c>
      <c r="T201" s="172">
        <f t="shared" si="3"/>
        <v>0</v>
      </c>
      <c r="AR201" s="18" t="s">
        <v>208</v>
      </c>
      <c r="AT201" s="18" t="s">
        <v>124</v>
      </c>
      <c r="AU201" s="18" t="s">
        <v>81</v>
      </c>
      <c r="AY201" s="18" t="s">
        <v>122</v>
      </c>
      <c r="BE201" s="173">
        <f t="shared" si="4"/>
        <v>0</v>
      </c>
      <c r="BF201" s="173">
        <f t="shared" si="5"/>
        <v>0</v>
      </c>
      <c r="BG201" s="173">
        <f t="shared" si="6"/>
        <v>0</v>
      </c>
      <c r="BH201" s="173">
        <f t="shared" si="7"/>
        <v>0</v>
      </c>
      <c r="BI201" s="173">
        <f t="shared" si="8"/>
        <v>0</v>
      </c>
      <c r="BJ201" s="18" t="s">
        <v>129</v>
      </c>
      <c r="BK201" s="173">
        <f t="shared" si="9"/>
        <v>0</v>
      </c>
      <c r="BL201" s="18" t="s">
        <v>208</v>
      </c>
      <c r="BM201" s="18" t="s">
        <v>391</v>
      </c>
    </row>
    <row r="202" spans="2:65" s="1" customFormat="1" ht="22.5" customHeight="1">
      <c r="B202" s="161"/>
      <c r="C202" s="162" t="s">
        <v>392</v>
      </c>
      <c r="D202" s="162" t="s">
        <v>124</v>
      </c>
      <c r="E202" s="163" t="s">
        <v>393</v>
      </c>
      <c r="F202" s="164" t="s">
        <v>394</v>
      </c>
      <c r="G202" s="165" t="s">
        <v>165</v>
      </c>
      <c r="H202" s="166">
        <v>931</v>
      </c>
      <c r="I202" s="167"/>
      <c r="J202" s="168">
        <f t="shared" si="0"/>
        <v>0</v>
      </c>
      <c r="K202" s="164" t="s">
        <v>128</v>
      </c>
      <c r="L202" s="35"/>
      <c r="M202" s="169" t="s">
        <v>20</v>
      </c>
      <c r="N202" s="170" t="s">
        <v>48</v>
      </c>
      <c r="O202" s="36"/>
      <c r="P202" s="171">
        <f t="shared" si="1"/>
        <v>0</v>
      </c>
      <c r="Q202" s="171">
        <v>0</v>
      </c>
      <c r="R202" s="171">
        <f t="shared" si="2"/>
        <v>0</v>
      </c>
      <c r="S202" s="171">
        <v>0</v>
      </c>
      <c r="T202" s="172">
        <f t="shared" si="3"/>
        <v>0</v>
      </c>
      <c r="AR202" s="18" t="s">
        <v>129</v>
      </c>
      <c r="AT202" s="18" t="s">
        <v>124</v>
      </c>
      <c r="AU202" s="18" t="s">
        <v>81</v>
      </c>
      <c r="AY202" s="18" t="s">
        <v>122</v>
      </c>
      <c r="BE202" s="173">
        <f t="shared" si="4"/>
        <v>0</v>
      </c>
      <c r="BF202" s="173">
        <f t="shared" si="5"/>
        <v>0</v>
      </c>
      <c r="BG202" s="173">
        <f t="shared" si="6"/>
        <v>0</v>
      </c>
      <c r="BH202" s="173">
        <f t="shared" si="7"/>
        <v>0</v>
      </c>
      <c r="BI202" s="173">
        <f t="shared" si="8"/>
        <v>0</v>
      </c>
      <c r="BJ202" s="18" t="s">
        <v>129</v>
      </c>
      <c r="BK202" s="173">
        <f t="shared" si="9"/>
        <v>0</v>
      </c>
      <c r="BL202" s="18" t="s">
        <v>129</v>
      </c>
      <c r="BM202" s="18" t="s">
        <v>395</v>
      </c>
    </row>
    <row r="203" spans="2:51" s="11" customFormat="1" ht="22.5" customHeight="1">
      <c r="B203" s="176"/>
      <c r="D203" s="174" t="s">
        <v>142</v>
      </c>
      <c r="E203" s="177" t="s">
        <v>20</v>
      </c>
      <c r="F203" s="178" t="s">
        <v>396</v>
      </c>
      <c r="H203" s="179">
        <v>931</v>
      </c>
      <c r="I203" s="180"/>
      <c r="L203" s="176"/>
      <c r="M203" s="181"/>
      <c r="N203" s="182"/>
      <c r="O203" s="182"/>
      <c r="P203" s="182"/>
      <c r="Q203" s="182"/>
      <c r="R203" s="182"/>
      <c r="S203" s="182"/>
      <c r="T203" s="183"/>
      <c r="AT203" s="184" t="s">
        <v>142</v>
      </c>
      <c r="AU203" s="184" t="s">
        <v>81</v>
      </c>
      <c r="AV203" s="11" t="s">
        <v>81</v>
      </c>
      <c r="AW203" s="11" t="s">
        <v>39</v>
      </c>
      <c r="AX203" s="11" t="s">
        <v>22</v>
      </c>
      <c r="AY203" s="184" t="s">
        <v>122</v>
      </c>
    </row>
    <row r="204" spans="2:65" s="1" customFormat="1" ht="22.5" customHeight="1">
      <c r="B204" s="161"/>
      <c r="C204" s="162" t="s">
        <v>397</v>
      </c>
      <c r="D204" s="162" t="s">
        <v>124</v>
      </c>
      <c r="E204" s="163" t="s">
        <v>398</v>
      </c>
      <c r="F204" s="164" t="s">
        <v>399</v>
      </c>
      <c r="G204" s="165" t="s">
        <v>165</v>
      </c>
      <c r="H204" s="166">
        <v>1862</v>
      </c>
      <c r="I204" s="167"/>
      <c r="J204" s="168">
        <f>ROUND(I204*H204,2)</f>
        <v>0</v>
      </c>
      <c r="K204" s="164" t="s">
        <v>128</v>
      </c>
      <c r="L204" s="35"/>
      <c r="M204" s="169" t="s">
        <v>20</v>
      </c>
      <c r="N204" s="170" t="s">
        <v>48</v>
      </c>
      <c r="O204" s="36"/>
      <c r="P204" s="171">
        <f>O204*H204</f>
        <v>0</v>
      </c>
      <c r="Q204" s="171">
        <v>6E-05</v>
      </c>
      <c r="R204" s="171">
        <f>Q204*H204</f>
        <v>0.11172</v>
      </c>
      <c r="S204" s="171">
        <v>0</v>
      </c>
      <c r="T204" s="172">
        <f>S204*H204</f>
        <v>0</v>
      </c>
      <c r="AR204" s="18" t="s">
        <v>129</v>
      </c>
      <c r="AT204" s="18" t="s">
        <v>124</v>
      </c>
      <c r="AU204" s="18" t="s">
        <v>81</v>
      </c>
      <c r="AY204" s="18" t="s">
        <v>122</v>
      </c>
      <c r="BE204" s="173">
        <f>IF(N204="základní",J204,0)</f>
        <v>0</v>
      </c>
      <c r="BF204" s="173">
        <f>IF(N204="snížená",J204,0)</f>
        <v>0</v>
      </c>
      <c r="BG204" s="173">
        <f>IF(N204="zákl. přenesená",J204,0)</f>
        <v>0</v>
      </c>
      <c r="BH204" s="173">
        <f>IF(N204="sníž. přenesená",J204,0)</f>
        <v>0</v>
      </c>
      <c r="BI204" s="173">
        <f>IF(N204="nulová",J204,0)</f>
        <v>0</v>
      </c>
      <c r="BJ204" s="18" t="s">
        <v>129</v>
      </c>
      <c r="BK204" s="173">
        <f>ROUND(I204*H204,2)</f>
        <v>0</v>
      </c>
      <c r="BL204" s="18" t="s">
        <v>129</v>
      </c>
      <c r="BM204" s="18" t="s">
        <v>400</v>
      </c>
    </row>
    <row r="205" spans="2:51" s="11" customFormat="1" ht="22.5" customHeight="1">
      <c r="B205" s="176"/>
      <c r="D205" s="185" t="s">
        <v>142</v>
      </c>
      <c r="E205" s="184" t="s">
        <v>20</v>
      </c>
      <c r="F205" s="187" t="s">
        <v>401</v>
      </c>
      <c r="H205" s="188">
        <v>1862</v>
      </c>
      <c r="I205" s="180"/>
      <c r="L205" s="176"/>
      <c r="M205" s="181"/>
      <c r="N205" s="182"/>
      <c r="O205" s="182"/>
      <c r="P205" s="182"/>
      <c r="Q205" s="182"/>
      <c r="R205" s="182"/>
      <c r="S205" s="182"/>
      <c r="T205" s="183"/>
      <c r="AT205" s="184" t="s">
        <v>142</v>
      </c>
      <c r="AU205" s="184" t="s">
        <v>81</v>
      </c>
      <c r="AV205" s="11" t="s">
        <v>81</v>
      </c>
      <c r="AW205" s="11" t="s">
        <v>39</v>
      </c>
      <c r="AX205" s="11" t="s">
        <v>22</v>
      </c>
      <c r="AY205" s="184" t="s">
        <v>122</v>
      </c>
    </row>
    <row r="206" spans="2:63" s="10" customFormat="1" ht="29.25" customHeight="1">
      <c r="B206" s="147"/>
      <c r="D206" s="158" t="s">
        <v>74</v>
      </c>
      <c r="E206" s="159" t="s">
        <v>168</v>
      </c>
      <c r="F206" s="159" t="s">
        <v>402</v>
      </c>
      <c r="I206" s="150"/>
      <c r="J206" s="160">
        <f>BK206</f>
        <v>0</v>
      </c>
      <c r="L206" s="147"/>
      <c r="M206" s="152"/>
      <c r="N206" s="153"/>
      <c r="O206" s="153"/>
      <c r="P206" s="154">
        <f>SUM(P207:P219)</f>
        <v>0</v>
      </c>
      <c r="Q206" s="153"/>
      <c r="R206" s="154">
        <f>SUM(R207:R219)</f>
        <v>0.7326</v>
      </c>
      <c r="S206" s="153"/>
      <c r="T206" s="155">
        <f>SUM(T207:T219)</f>
        <v>148.68</v>
      </c>
      <c r="AR206" s="148" t="s">
        <v>22</v>
      </c>
      <c r="AT206" s="156" t="s">
        <v>74</v>
      </c>
      <c r="AU206" s="156" t="s">
        <v>22</v>
      </c>
      <c r="AY206" s="148" t="s">
        <v>122</v>
      </c>
      <c r="BK206" s="157">
        <f>SUM(BK207:BK219)</f>
        <v>0</v>
      </c>
    </row>
    <row r="207" spans="2:65" s="1" customFormat="1" ht="31.5" customHeight="1">
      <c r="B207" s="161"/>
      <c r="C207" s="162" t="s">
        <v>403</v>
      </c>
      <c r="D207" s="162" t="s">
        <v>124</v>
      </c>
      <c r="E207" s="163" t="s">
        <v>404</v>
      </c>
      <c r="F207" s="164" t="s">
        <v>405</v>
      </c>
      <c r="G207" s="165" t="s">
        <v>165</v>
      </c>
      <c r="H207" s="166">
        <v>6</v>
      </c>
      <c r="I207" s="167"/>
      <c r="J207" s="168">
        <f>ROUND(I207*H207,2)</f>
        <v>0</v>
      </c>
      <c r="K207" s="164" t="s">
        <v>128</v>
      </c>
      <c r="L207" s="35"/>
      <c r="M207" s="169" t="s">
        <v>20</v>
      </c>
      <c r="N207" s="170" t="s">
        <v>48</v>
      </c>
      <c r="O207" s="36"/>
      <c r="P207" s="171">
        <f>O207*H207</f>
        <v>0</v>
      </c>
      <c r="Q207" s="171">
        <v>0</v>
      </c>
      <c r="R207" s="171">
        <f>Q207*H207</f>
        <v>0</v>
      </c>
      <c r="S207" s="171">
        <v>0</v>
      </c>
      <c r="T207" s="172">
        <f>S207*H207</f>
        <v>0</v>
      </c>
      <c r="AR207" s="18" t="s">
        <v>129</v>
      </c>
      <c r="AT207" s="18" t="s">
        <v>124</v>
      </c>
      <c r="AU207" s="18" t="s">
        <v>81</v>
      </c>
      <c r="AY207" s="18" t="s">
        <v>122</v>
      </c>
      <c r="BE207" s="173">
        <f>IF(N207="základní",J207,0)</f>
        <v>0</v>
      </c>
      <c r="BF207" s="173">
        <f>IF(N207="snížená",J207,0)</f>
        <v>0</v>
      </c>
      <c r="BG207" s="173">
        <f>IF(N207="zákl. přenesená",J207,0)</f>
        <v>0</v>
      </c>
      <c r="BH207" s="173">
        <f>IF(N207="sníž. přenesená",J207,0)</f>
        <v>0</v>
      </c>
      <c r="BI207" s="173">
        <f>IF(N207="nulová",J207,0)</f>
        <v>0</v>
      </c>
      <c r="BJ207" s="18" t="s">
        <v>129</v>
      </c>
      <c r="BK207" s="173">
        <f>ROUND(I207*H207,2)</f>
        <v>0</v>
      </c>
      <c r="BL207" s="18" t="s">
        <v>129</v>
      </c>
      <c r="BM207" s="18" t="s">
        <v>406</v>
      </c>
    </row>
    <row r="208" spans="2:65" s="1" customFormat="1" ht="22.5" customHeight="1">
      <c r="B208" s="161"/>
      <c r="C208" s="206" t="s">
        <v>407</v>
      </c>
      <c r="D208" s="206" t="s">
        <v>235</v>
      </c>
      <c r="E208" s="207" t="s">
        <v>408</v>
      </c>
      <c r="F208" s="208" t="s">
        <v>409</v>
      </c>
      <c r="G208" s="209" t="s">
        <v>127</v>
      </c>
      <c r="H208" s="210">
        <v>6</v>
      </c>
      <c r="I208" s="211"/>
      <c r="J208" s="212">
        <f>ROUND(I208*H208,2)</f>
        <v>0</v>
      </c>
      <c r="K208" s="208" t="s">
        <v>128</v>
      </c>
      <c r="L208" s="213"/>
      <c r="M208" s="214" t="s">
        <v>20</v>
      </c>
      <c r="N208" s="215" t="s">
        <v>48</v>
      </c>
      <c r="O208" s="36"/>
      <c r="P208" s="171">
        <f>O208*H208</f>
        <v>0</v>
      </c>
      <c r="Q208" s="171">
        <v>0.0821</v>
      </c>
      <c r="R208" s="171">
        <f>Q208*H208</f>
        <v>0.49260000000000004</v>
      </c>
      <c r="S208" s="171">
        <v>0</v>
      </c>
      <c r="T208" s="172">
        <f>S208*H208</f>
        <v>0</v>
      </c>
      <c r="AR208" s="18" t="s">
        <v>410</v>
      </c>
      <c r="AT208" s="18" t="s">
        <v>235</v>
      </c>
      <c r="AU208" s="18" t="s">
        <v>81</v>
      </c>
      <c r="AY208" s="18" t="s">
        <v>122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18" t="s">
        <v>129</v>
      </c>
      <c r="BK208" s="173">
        <f>ROUND(I208*H208,2)</f>
        <v>0</v>
      </c>
      <c r="BL208" s="18" t="s">
        <v>410</v>
      </c>
      <c r="BM208" s="18" t="s">
        <v>411</v>
      </c>
    </row>
    <row r="209" spans="2:65" s="1" customFormat="1" ht="31.5" customHeight="1">
      <c r="B209" s="161"/>
      <c r="C209" s="162" t="s">
        <v>412</v>
      </c>
      <c r="D209" s="162" t="s">
        <v>124</v>
      </c>
      <c r="E209" s="163" t="s">
        <v>413</v>
      </c>
      <c r="F209" s="164" t="s">
        <v>414</v>
      </c>
      <c r="G209" s="165" t="s">
        <v>165</v>
      </c>
      <c r="H209" s="166">
        <v>78</v>
      </c>
      <c r="I209" s="167"/>
      <c r="J209" s="168">
        <f>ROUND(I209*H209,2)</f>
        <v>0</v>
      </c>
      <c r="K209" s="164" t="s">
        <v>128</v>
      </c>
      <c r="L209" s="35"/>
      <c r="M209" s="169" t="s">
        <v>20</v>
      </c>
      <c r="N209" s="170" t="s">
        <v>48</v>
      </c>
      <c r="O209" s="36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AR209" s="18" t="s">
        <v>129</v>
      </c>
      <c r="AT209" s="18" t="s">
        <v>124</v>
      </c>
      <c r="AU209" s="18" t="s">
        <v>81</v>
      </c>
      <c r="AY209" s="18" t="s">
        <v>122</v>
      </c>
      <c r="BE209" s="173">
        <f>IF(N209="základní",J209,0)</f>
        <v>0</v>
      </c>
      <c r="BF209" s="173">
        <f>IF(N209="snížená",J209,0)</f>
        <v>0</v>
      </c>
      <c r="BG209" s="173">
        <f>IF(N209="zákl. přenesená",J209,0)</f>
        <v>0</v>
      </c>
      <c r="BH209" s="173">
        <f>IF(N209="sníž. přenesená",J209,0)</f>
        <v>0</v>
      </c>
      <c r="BI209" s="173">
        <f>IF(N209="nulová",J209,0)</f>
        <v>0</v>
      </c>
      <c r="BJ209" s="18" t="s">
        <v>129</v>
      </c>
      <c r="BK209" s="173">
        <f>ROUND(I209*H209,2)</f>
        <v>0</v>
      </c>
      <c r="BL209" s="18" t="s">
        <v>129</v>
      </c>
      <c r="BM209" s="18" t="s">
        <v>415</v>
      </c>
    </row>
    <row r="210" spans="2:51" s="11" customFormat="1" ht="22.5" customHeight="1">
      <c r="B210" s="176"/>
      <c r="D210" s="174" t="s">
        <v>142</v>
      </c>
      <c r="E210" s="177" t="s">
        <v>20</v>
      </c>
      <c r="F210" s="178" t="s">
        <v>416</v>
      </c>
      <c r="H210" s="179">
        <v>78</v>
      </c>
      <c r="I210" s="180"/>
      <c r="L210" s="176"/>
      <c r="M210" s="181"/>
      <c r="N210" s="182"/>
      <c r="O210" s="182"/>
      <c r="P210" s="182"/>
      <c r="Q210" s="182"/>
      <c r="R210" s="182"/>
      <c r="S210" s="182"/>
      <c r="T210" s="183"/>
      <c r="AT210" s="184" t="s">
        <v>142</v>
      </c>
      <c r="AU210" s="184" t="s">
        <v>81</v>
      </c>
      <c r="AV210" s="11" t="s">
        <v>81</v>
      </c>
      <c r="AW210" s="11" t="s">
        <v>39</v>
      </c>
      <c r="AX210" s="11" t="s">
        <v>22</v>
      </c>
      <c r="AY210" s="184" t="s">
        <v>122</v>
      </c>
    </row>
    <row r="211" spans="2:65" s="1" customFormat="1" ht="22.5" customHeight="1">
      <c r="B211" s="161"/>
      <c r="C211" s="206" t="s">
        <v>417</v>
      </c>
      <c r="D211" s="206" t="s">
        <v>235</v>
      </c>
      <c r="E211" s="207" t="s">
        <v>418</v>
      </c>
      <c r="F211" s="208" t="s">
        <v>419</v>
      </c>
      <c r="G211" s="209" t="s">
        <v>127</v>
      </c>
      <c r="H211" s="210">
        <v>10</v>
      </c>
      <c r="I211" s="211"/>
      <c r="J211" s="212">
        <f>ROUND(I211*H211,2)</f>
        <v>0</v>
      </c>
      <c r="K211" s="208" t="s">
        <v>128</v>
      </c>
      <c r="L211" s="213"/>
      <c r="M211" s="214" t="s">
        <v>20</v>
      </c>
      <c r="N211" s="215" t="s">
        <v>48</v>
      </c>
      <c r="O211" s="36"/>
      <c r="P211" s="171">
        <f>O211*H211</f>
        <v>0</v>
      </c>
      <c r="Q211" s="171">
        <v>0.024</v>
      </c>
      <c r="R211" s="171">
        <f>Q211*H211</f>
        <v>0.24</v>
      </c>
      <c r="S211" s="171">
        <v>0</v>
      </c>
      <c r="T211" s="172">
        <f>S211*H211</f>
        <v>0</v>
      </c>
      <c r="AR211" s="18" t="s">
        <v>162</v>
      </c>
      <c r="AT211" s="18" t="s">
        <v>235</v>
      </c>
      <c r="AU211" s="18" t="s">
        <v>81</v>
      </c>
      <c r="AY211" s="18" t="s">
        <v>122</v>
      </c>
      <c r="BE211" s="173">
        <f>IF(N211="základní",J211,0)</f>
        <v>0</v>
      </c>
      <c r="BF211" s="173">
        <f>IF(N211="snížená",J211,0)</f>
        <v>0</v>
      </c>
      <c r="BG211" s="173">
        <f>IF(N211="zákl. přenesená",J211,0)</f>
        <v>0</v>
      </c>
      <c r="BH211" s="173">
        <f>IF(N211="sníž. přenesená",J211,0)</f>
        <v>0</v>
      </c>
      <c r="BI211" s="173">
        <f>IF(N211="nulová",J211,0)</f>
        <v>0</v>
      </c>
      <c r="BJ211" s="18" t="s">
        <v>129</v>
      </c>
      <c r="BK211" s="173">
        <f>ROUND(I211*H211,2)</f>
        <v>0</v>
      </c>
      <c r="BL211" s="18" t="s">
        <v>129</v>
      </c>
      <c r="BM211" s="18" t="s">
        <v>420</v>
      </c>
    </row>
    <row r="212" spans="2:65" s="1" customFormat="1" ht="22.5" customHeight="1">
      <c r="B212" s="161"/>
      <c r="C212" s="162" t="s">
        <v>421</v>
      </c>
      <c r="D212" s="162" t="s">
        <v>124</v>
      </c>
      <c r="E212" s="163" t="s">
        <v>422</v>
      </c>
      <c r="F212" s="164" t="s">
        <v>423</v>
      </c>
      <c r="G212" s="165" t="s">
        <v>165</v>
      </c>
      <c r="H212" s="166">
        <v>18</v>
      </c>
      <c r="I212" s="167"/>
      <c r="J212" s="168">
        <f>ROUND(I212*H212,2)</f>
        <v>0</v>
      </c>
      <c r="K212" s="164" t="s">
        <v>128</v>
      </c>
      <c r="L212" s="35"/>
      <c r="M212" s="169" t="s">
        <v>20</v>
      </c>
      <c r="N212" s="170" t="s">
        <v>48</v>
      </c>
      <c r="O212" s="36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AR212" s="18" t="s">
        <v>129</v>
      </c>
      <c r="AT212" s="18" t="s">
        <v>124</v>
      </c>
      <c r="AU212" s="18" t="s">
        <v>81</v>
      </c>
      <c r="AY212" s="18" t="s">
        <v>122</v>
      </c>
      <c r="BE212" s="173">
        <f>IF(N212="základní",J212,0)</f>
        <v>0</v>
      </c>
      <c r="BF212" s="173">
        <f>IF(N212="snížená",J212,0)</f>
        <v>0</v>
      </c>
      <c r="BG212" s="173">
        <f>IF(N212="zákl. přenesená",J212,0)</f>
        <v>0</v>
      </c>
      <c r="BH212" s="173">
        <f>IF(N212="sníž. přenesená",J212,0)</f>
        <v>0</v>
      </c>
      <c r="BI212" s="173">
        <f>IF(N212="nulová",J212,0)</f>
        <v>0</v>
      </c>
      <c r="BJ212" s="18" t="s">
        <v>129</v>
      </c>
      <c r="BK212" s="173">
        <f>ROUND(I212*H212,2)</f>
        <v>0</v>
      </c>
      <c r="BL212" s="18" t="s">
        <v>129</v>
      </c>
      <c r="BM212" s="18" t="s">
        <v>424</v>
      </c>
    </row>
    <row r="213" spans="2:51" s="11" customFormat="1" ht="22.5" customHeight="1">
      <c r="B213" s="176"/>
      <c r="D213" s="174" t="s">
        <v>142</v>
      </c>
      <c r="E213" s="177" t="s">
        <v>20</v>
      </c>
      <c r="F213" s="178" t="s">
        <v>425</v>
      </c>
      <c r="H213" s="179">
        <v>18</v>
      </c>
      <c r="I213" s="180"/>
      <c r="L213" s="176"/>
      <c r="M213" s="181"/>
      <c r="N213" s="182"/>
      <c r="O213" s="182"/>
      <c r="P213" s="182"/>
      <c r="Q213" s="182"/>
      <c r="R213" s="182"/>
      <c r="S213" s="182"/>
      <c r="T213" s="183"/>
      <c r="AT213" s="184" t="s">
        <v>142</v>
      </c>
      <c r="AU213" s="184" t="s">
        <v>81</v>
      </c>
      <c r="AV213" s="11" t="s">
        <v>81</v>
      </c>
      <c r="AW213" s="11" t="s">
        <v>39</v>
      </c>
      <c r="AX213" s="11" t="s">
        <v>22</v>
      </c>
      <c r="AY213" s="184" t="s">
        <v>122</v>
      </c>
    </row>
    <row r="214" spans="2:65" s="1" customFormat="1" ht="31.5" customHeight="1">
      <c r="B214" s="161"/>
      <c r="C214" s="162" t="s">
        <v>426</v>
      </c>
      <c r="D214" s="162" t="s">
        <v>124</v>
      </c>
      <c r="E214" s="163" t="s">
        <v>427</v>
      </c>
      <c r="F214" s="164" t="s">
        <v>428</v>
      </c>
      <c r="G214" s="165" t="s">
        <v>127</v>
      </c>
      <c r="H214" s="166">
        <v>1180</v>
      </c>
      <c r="I214" s="167"/>
      <c r="J214" s="168">
        <f>ROUND(I214*H214,2)</f>
        <v>0</v>
      </c>
      <c r="K214" s="164" t="s">
        <v>128</v>
      </c>
      <c r="L214" s="35"/>
      <c r="M214" s="169" t="s">
        <v>20</v>
      </c>
      <c r="N214" s="170" t="s">
        <v>48</v>
      </c>
      <c r="O214" s="36"/>
      <c r="P214" s="171">
        <f>O214*H214</f>
        <v>0</v>
      </c>
      <c r="Q214" s="171">
        <v>0</v>
      </c>
      <c r="R214" s="171">
        <f>Q214*H214</f>
        <v>0</v>
      </c>
      <c r="S214" s="171">
        <v>0.027</v>
      </c>
      <c r="T214" s="172">
        <f>S214*H214</f>
        <v>31.86</v>
      </c>
      <c r="AR214" s="18" t="s">
        <v>129</v>
      </c>
      <c r="AT214" s="18" t="s">
        <v>124</v>
      </c>
      <c r="AU214" s="18" t="s">
        <v>81</v>
      </c>
      <c r="AY214" s="18" t="s">
        <v>122</v>
      </c>
      <c r="BE214" s="173">
        <f>IF(N214="základní",J214,0)</f>
        <v>0</v>
      </c>
      <c r="BF214" s="173">
        <f>IF(N214="snížená",J214,0)</f>
        <v>0</v>
      </c>
      <c r="BG214" s="173">
        <f>IF(N214="zákl. přenesená",J214,0)</f>
        <v>0</v>
      </c>
      <c r="BH214" s="173">
        <f>IF(N214="sníž. přenesená",J214,0)</f>
        <v>0</v>
      </c>
      <c r="BI214" s="173">
        <f>IF(N214="nulová",J214,0)</f>
        <v>0</v>
      </c>
      <c r="BJ214" s="18" t="s">
        <v>129</v>
      </c>
      <c r="BK214" s="173">
        <f>ROUND(I214*H214,2)</f>
        <v>0</v>
      </c>
      <c r="BL214" s="18" t="s">
        <v>129</v>
      </c>
      <c r="BM214" s="18" t="s">
        <v>429</v>
      </c>
    </row>
    <row r="215" spans="2:51" s="11" customFormat="1" ht="22.5" customHeight="1">
      <c r="B215" s="176"/>
      <c r="D215" s="174" t="s">
        <v>142</v>
      </c>
      <c r="E215" s="177" t="s">
        <v>20</v>
      </c>
      <c r="F215" s="178" t="s">
        <v>430</v>
      </c>
      <c r="H215" s="179">
        <v>1180</v>
      </c>
      <c r="I215" s="180"/>
      <c r="L215" s="176"/>
      <c r="M215" s="181"/>
      <c r="N215" s="182"/>
      <c r="O215" s="182"/>
      <c r="P215" s="182"/>
      <c r="Q215" s="182"/>
      <c r="R215" s="182"/>
      <c r="S215" s="182"/>
      <c r="T215" s="183"/>
      <c r="AT215" s="184" t="s">
        <v>142</v>
      </c>
      <c r="AU215" s="184" t="s">
        <v>81</v>
      </c>
      <c r="AV215" s="11" t="s">
        <v>81</v>
      </c>
      <c r="AW215" s="11" t="s">
        <v>39</v>
      </c>
      <c r="AX215" s="11" t="s">
        <v>22</v>
      </c>
      <c r="AY215" s="184" t="s">
        <v>122</v>
      </c>
    </row>
    <row r="216" spans="2:65" s="1" customFormat="1" ht="22.5" customHeight="1">
      <c r="B216" s="161"/>
      <c r="C216" s="162" t="s">
        <v>431</v>
      </c>
      <c r="D216" s="162" t="s">
        <v>124</v>
      </c>
      <c r="E216" s="163" t="s">
        <v>432</v>
      </c>
      <c r="F216" s="164" t="s">
        <v>433</v>
      </c>
      <c r="G216" s="165" t="s">
        <v>178</v>
      </c>
      <c r="H216" s="166">
        <v>53.1</v>
      </c>
      <c r="I216" s="167"/>
      <c r="J216" s="168">
        <f>ROUND(I216*H216,2)</f>
        <v>0</v>
      </c>
      <c r="K216" s="164" t="s">
        <v>20</v>
      </c>
      <c r="L216" s="35"/>
      <c r="M216" s="169" t="s">
        <v>20</v>
      </c>
      <c r="N216" s="170" t="s">
        <v>48</v>
      </c>
      <c r="O216" s="36"/>
      <c r="P216" s="171">
        <f>O216*H216</f>
        <v>0</v>
      </c>
      <c r="Q216" s="171">
        <v>0</v>
      </c>
      <c r="R216" s="171">
        <f>Q216*H216</f>
        <v>0</v>
      </c>
      <c r="S216" s="171">
        <v>2.2</v>
      </c>
      <c r="T216" s="172">
        <f>S216*H216</f>
        <v>116.82000000000001</v>
      </c>
      <c r="AR216" s="18" t="s">
        <v>129</v>
      </c>
      <c r="AT216" s="18" t="s">
        <v>124</v>
      </c>
      <c r="AU216" s="18" t="s">
        <v>81</v>
      </c>
      <c r="AY216" s="18" t="s">
        <v>122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18" t="s">
        <v>129</v>
      </c>
      <c r="BK216" s="173">
        <f>ROUND(I216*H216,2)</f>
        <v>0</v>
      </c>
      <c r="BL216" s="18" t="s">
        <v>129</v>
      </c>
      <c r="BM216" s="18" t="s">
        <v>434</v>
      </c>
    </row>
    <row r="217" spans="2:51" s="11" customFormat="1" ht="22.5" customHeight="1">
      <c r="B217" s="176"/>
      <c r="D217" s="174" t="s">
        <v>142</v>
      </c>
      <c r="E217" s="177" t="s">
        <v>20</v>
      </c>
      <c r="F217" s="178" t="s">
        <v>435</v>
      </c>
      <c r="H217" s="179">
        <v>53.1</v>
      </c>
      <c r="I217" s="180"/>
      <c r="L217" s="176"/>
      <c r="M217" s="181"/>
      <c r="N217" s="182"/>
      <c r="O217" s="182"/>
      <c r="P217" s="182"/>
      <c r="Q217" s="182"/>
      <c r="R217" s="182"/>
      <c r="S217" s="182"/>
      <c r="T217" s="183"/>
      <c r="AT217" s="184" t="s">
        <v>142</v>
      </c>
      <c r="AU217" s="184" t="s">
        <v>81</v>
      </c>
      <c r="AV217" s="11" t="s">
        <v>81</v>
      </c>
      <c r="AW217" s="11" t="s">
        <v>39</v>
      </c>
      <c r="AX217" s="11" t="s">
        <v>22</v>
      </c>
      <c r="AY217" s="184" t="s">
        <v>122</v>
      </c>
    </row>
    <row r="218" spans="2:65" s="1" customFormat="1" ht="22.5" customHeight="1">
      <c r="B218" s="161"/>
      <c r="C218" s="162" t="s">
        <v>436</v>
      </c>
      <c r="D218" s="162" t="s">
        <v>124</v>
      </c>
      <c r="E218" s="163" t="s">
        <v>437</v>
      </c>
      <c r="F218" s="164" t="s">
        <v>438</v>
      </c>
      <c r="G218" s="165" t="s">
        <v>165</v>
      </c>
      <c r="H218" s="166">
        <v>78</v>
      </c>
      <c r="I218" s="167"/>
      <c r="J218" s="168">
        <f>ROUND(I218*H218,2)</f>
        <v>0</v>
      </c>
      <c r="K218" s="164" t="s">
        <v>128</v>
      </c>
      <c r="L218" s="35"/>
      <c r="M218" s="169" t="s">
        <v>20</v>
      </c>
      <c r="N218" s="170" t="s">
        <v>48</v>
      </c>
      <c r="O218" s="36"/>
      <c r="P218" s="171">
        <f>O218*H218</f>
        <v>0</v>
      </c>
      <c r="Q218" s="171">
        <v>0</v>
      </c>
      <c r="R218" s="171">
        <f>Q218*H218</f>
        <v>0</v>
      </c>
      <c r="S218" s="171">
        <v>0</v>
      </c>
      <c r="T218" s="172">
        <f>S218*H218</f>
        <v>0</v>
      </c>
      <c r="AR218" s="18" t="s">
        <v>129</v>
      </c>
      <c r="AT218" s="18" t="s">
        <v>124</v>
      </c>
      <c r="AU218" s="18" t="s">
        <v>81</v>
      </c>
      <c r="AY218" s="18" t="s">
        <v>122</v>
      </c>
      <c r="BE218" s="173">
        <f>IF(N218="základní",J218,0)</f>
        <v>0</v>
      </c>
      <c r="BF218" s="173">
        <f>IF(N218="snížená",J218,0)</f>
        <v>0</v>
      </c>
      <c r="BG218" s="173">
        <f>IF(N218="zákl. přenesená",J218,0)</f>
        <v>0</v>
      </c>
      <c r="BH218" s="173">
        <f>IF(N218="sníž. přenesená",J218,0)</f>
        <v>0</v>
      </c>
      <c r="BI218" s="173">
        <f>IF(N218="nulová",J218,0)</f>
        <v>0</v>
      </c>
      <c r="BJ218" s="18" t="s">
        <v>129</v>
      </c>
      <c r="BK218" s="173">
        <f>ROUND(I218*H218,2)</f>
        <v>0</v>
      </c>
      <c r="BL218" s="18" t="s">
        <v>129</v>
      </c>
      <c r="BM218" s="18" t="s">
        <v>439</v>
      </c>
    </row>
    <row r="219" spans="2:51" s="11" customFormat="1" ht="22.5" customHeight="1">
      <c r="B219" s="176"/>
      <c r="D219" s="185" t="s">
        <v>142</v>
      </c>
      <c r="E219" s="184" t="s">
        <v>20</v>
      </c>
      <c r="F219" s="187" t="s">
        <v>416</v>
      </c>
      <c r="H219" s="188">
        <v>78</v>
      </c>
      <c r="I219" s="180"/>
      <c r="L219" s="176"/>
      <c r="M219" s="181"/>
      <c r="N219" s="182"/>
      <c r="O219" s="182"/>
      <c r="P219" s="182"/>
      <c r="Q219" s="182"/>
      <c r="R219" s="182"/>
      <c r="S219" s="182"/>
      <c r="T219" s="183"/>
      <c r="AT219" s="184" t="s">
        <v>142</v>
      </c>
      <c r="AU219" s="184" t="s">
        <v>81</v>
      </c>
      <c r="AV219" s="11" t="s">
        <v>81</v>
      </c>
      <c r="AW219" s="11" t="s">
        <v>39</v>
      </c>
      <c r="AX219" s="11" t="s">
        <v>22</v>
      </c>
      <c r="AY219" s="184" t="s">
        <v>122</v>
      </c>
    </row>
    <row r="220" spans="2:63" s="10" customFormat="1" ht="29.25" customHeight="1">
      <c r="B220" s="147"/>
      <c r="D220" s="158" t="s">
        <v>74</v>
      </c>
      <c r="E220" s="159" t="s">
        <v>440</v>
      </c>
      <c r="F220" s="159" t="s">
        <v>441</v>
      </c>
      <c r="I220" s="150"/>
      <c r="J220" s="160">
        <f>BK220</f>
        <v>0</v>
      </c>
      <c r="L220" s="147"/>
      <c r="M220" s="152"/>
      <c r="N220" s="153"/>
      <c r="O220" s="153"/>
      <c r="P220" s="154">
        <f>SUM(P221:P234)</f>
        <v>0</v>
      </c>
      <c r="Q220" s="153"/>
      <c r="R220" s="154">
        <f>SUM(R221:R234)</f>
        <v>0</v>
      </c>
      <c r="S220" s="153"/>
      <c r="T220" s="155">
        <f>SUM(T221:T234)</f>
        <v>0</v>
      </c>
      <c r="AR220" s="148" t="s">
        <v>22</v>
      </c>
      <c r="AT220" s="156" t="s">
        <v>74</v>
      </c>
      <c r="AU220" s="156" t="s">
        <v>22</v>
      </c>
      <c r="AY220" s="148" t="s">
        <v>122</v>
      </c>
      <c r="BK220" s="157">
        <f>SUM(BK221:BK234)</f>
        <v>0</v>
      </c>
    </row>
    <row r="221" spans="2:65" s="1" customFormat="1" ht="31.5" customHeight="1">
      <c r="B221" s="161"/>
      <c r="C221" s="162" t="s">
        <v>442</v>
      </c>
      <c r="D221" s="162" t="s">
        <v>124</v>
      </c>
      <c r="E221" s="163" t="s">
        <v>443</v>
      </c>
      <c r="F221" s="164" t="s">
        <v>444</v>
      </c>
      <c r="G221" s="165" t="s">
        <v>238</v>
      </c>
      <c r="H221" s="166">
        <v>16.456</v>
      </c>
      <c r="I221" s="167"/>
      <c r="J221" s="168">
        <f>ROUND(I221*H221,2)</f>
        <v>0</v>
      </c>
      <c r="K221" s="164" t="s">
        <v>20</v>
      </c>
      <c r="L221" s="35"/>
      <c r="M221" s="169" t="s">
        <v>20</v>
      </c>
      <c r="N221" s="170" t="s">
        <v>48</v>
      </c>
      <c r="O221" s="36"/>
      <c r="P221" s="171">
        <f>O221*H221</f>
        <v>0</v>
      </c>
      <c r="Q221" s="171">
        <v>0</v>
      </c>
      <c r="R221" s="171">
        <f>Q221*H221</f>
        <v>0</v>
      </c>
      <c r="S221" s="171">
        <v>0</v>
      </c>
      <c r="T221" s="172">
        <f>S221*H221</f>
        <v>0</v>
      </c>
      <c r="AR221" s="18" t="s">
        <v>129</v>
      </c>
      <c r="AT221" s="18" t="s">
        <v>124</v>
      </c>
      <c r="AU221" s="18" t="s">
        <v>81</v>
      </c>
      <c r="AY221" s="18" t="s">
        <v>122</v>
      </c>
      <c r="BE221" s="173">
        <f>IF(N221="základní",J221,0)</f>
        <v>0</v>
      </c>
      <c r="BF221" s="173">
        <f>IF(N221="snížená",J221,0)</f>
        <v>0</v>
      </c>
      <c r="BG221" s="173">
        <f>IF(N221="zákl. přenesená",J221,0)</f>
        <v>0</v>
      </c>
      <c r="BH221" s="173">
        <f>IF(N221="sníž. přenesená",J221,0)</f>
        <v>0</v>
      </c>
      <c r="BI221" s="173">
        <f>IF(N221="nulová",J221,0)</f>
        <v>0</v>
      </c>
      <c r="BJ221" s="18" t="s">
        <v>129</v>
      </c>
      <c r="BK221" s="173">
        <f>ROUND(I221*H221,2)</f>
        <v>0</v>
      </c>
      <c r="BL221" s="18" t="s">
        <v>129</v>
      </c>
      <c r="BM221" s="18" t="s">
        <v>445</v>
      </c>
    </row>
    <row r="222" spans="2:47" s="1" customFormat="1" ht="30" customHeight="1">
      <c r="B222" s="35"/>
      <c r="D222" s="174" t="s">
        <v>131</v>
      </c>
      <c r="F222" s="175" t="s">
        <v>446</v>
      </c>
      <c r="I222" s="135"/>
      <c r="L222" s="35"/>
      <c r="M222" s="64"/>
      <c r="N222" s="36"/>
      <c r="O222" s="36"/>
      <c r="P222" s="36"/>
      <c r="Q222" s="36"/>
      <c r="R222" s="36"/>
      <c r="S222" s="36"/>
      <c r="T222" s="65"/>
      <c r="AT222" s="18" t="s">
        <v>131</v>
      </c>
      <c r="AU222" s="18" t="s">
        <v>81</v>
      </c>
    </row>
    <row r="223" spans="2:65" s="1" customFormat="1" ht="22.5" customHeight="1">
      <c r="B223" s="161"/>
      <c r="C223" s="162" t="s">
        <v>447</v>
      </c>
      <c r="D223" s="162" t="s">
        <v>124</v>
      </c>
      <c r="E223" s="163" t="s">
        <v>448</v>
      </c>
      <c r="F223" s="164" t="s">
        <v>449</v>
      </c>
      <c r="G223" s="165" t="s">
        <v>238</v>
      </c>
      <c r="H223" s="166">
        <v>184.568</v>
      </c>
      <c r="I223" s="167"/>
      <c r="J223" s="168">
        <f>ROUND(I223*H223,2)</f>
        <v>0</v>
      </c>
      <c r="K223" s="164" t="s">
        <v>128</v>
      </c>
      <c r="L223" s="35"/>
      <c r="M223" s="169" t="s">
        <v>20</v>
      </c>
      <c r="N223" s="170" t="s">
        <v>48</v>
      </c>
      <c r="O223" s="36"/>
      <c r="P223" s="171">
        <f>O223*H223</f>
        <v>0</v>
      </c>
      <c r="Q223" s="171">
        <v>0</v>
      </c>
      <c r="R223" s="171">
        <f>Q223*H223</f>
        <v>0</v>
      </c>
      <c r="S223" s="171">
        <v>0</v>
      </c>
      <c r="T223" s="172">
        <f>S223*H223</f>
        <v>0</v>
      </c>
      <c r="AR223" s="18" t="s">
        <v>129</v>
      </c>
      <c r="AT223" s="18" t="s">
        <v>124</v>
      </c>
      <c r="AU223" s="18" t="s">
        <v>81</v>
      </c>
      <c r="AY223" s="18" t="s">
        <v>122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18" t="s">
        <v>129</v>
      </c>
      <c r="BK223" s="173">
        <f>ROUND(I223*H223,2)</f>
        <v>0</v>
      </c>
      <c r="BL223" s="18" t="s">
        <v>129</v>
      </c>
      <c r="BM223" s="18" t="s">
        <v>450</v>
      </c>
    </row>
    <row r="224" spans="2:51" s="11" customFormat="1" ht="22.5" customHeight="1">
      <c r="B224" s="176"/>
      <c r="D224" s="174" t="s">
        <v>142</v>
      </c>
      <c r="E224" s="177" t="s">
        <v>20</v>
      </c>
      <c r="F224" s="178" t="s">
        <v>451</v>
      </c>
      <c r="H224" s="179">
        <v>184.568</v>
      </c>
      <c r="I224" s="180"/>
      <c r="L224" s="176"/>
      <c r="M224" s="181"/>
      <c r="N224" s="182"/>
      <c r="O224" s="182"/>
      <c r="P224" s="182"/>
      <c r="Q224" s="182"/>
      <c r="R224" s="182"/>
      <c r="S224" s="182"/>
      <c r="T224" s="183"/>
      <c r="AT224" s="184" t="s">
        <v>142</v>
      </c>
      <c r="AU224" s="184" t="s">
        <v>81</v>
      </c>
      <c r="AV224" s="11" t="s">
        <v>81</v>
      </c>
      <c r="AW224" s="11" t="s">
        <v>39</v>
      </c>
      <c r="AX224" s="11" t="s">
        <v>22</v>
      </c>
      <c r="AY224" s="184" t="s">
        <v>122</v>
      </c>
    </row>
    <row r="225" spans="2:65" s="1" customFormat="1" ht="22.5" customHeight="1">
      <c r="B225" s="161"/>
      <c r="C225" s="162" t="s">
        <v>452</v>
      </c>
      <c r="D225" s="162" t="s">
        <v>124</v>
      </c>
      <c r="E225" s="163" t="s">
        <v>453</v>
      </c>
      <c r="F225" s="164" t="s">
        <v>454</v>
      </c>
      <c r="G225" s="165" t="s">
        <v>238</v>
      </c>
      <c r="H225" s="166">
        <v>916.248</v>
      </c>
      <c r="I225" s="167"/>
      <c r="J225" s="168">
        <f>ROUND(I225*H225,2)</f>
        <v>0</v>
      </c>
      <c r="K225" s="164" t="s">
        <v>128</v>
      </c>
      <c r="L225" s="35"/>
      <c r="M225" s="169" t="s">
        <v>20</v>
      </c>
      <c r="N225" s="170" t="s">
        <v>48</v>
      </c>
      <c r="O225" s="36"/>
      <c r="P225" s="171">
        <f>O225*H225</f>
        <v>0</v>
      </c>
      <c r="Q225" s="171">
        <v>0</v>
      </c>
      <c r="R225" s="171">
        <f>Q225*H225</f>
        <v>0</v>
      </c>
      <c r="S225" s="171">
        <v>0</v>
      </c>
      <c r="T225" s="172">
        <f>S225*H225</f>
        <v>0</v>
      </c>
      <c r="AR225" s="18" t="s">
        <v>129</v>
      </c>
      <c r="AT225" s="18" t="s">
        <v>124</v>
      </c>
      <c r="AU225" s="18" t="s">
        <v>81</v>
      </c>
      <c r="AY225" s="18" t="s">
        <v>122</v>
      </c>
      <c r="BE225" s="173">
        <f>IF(N225="základní",J225,0)</f>
        <v>0</v>
      </c>
      <c r="BF225" s="173">
        <f>IF(N225="snížená",J225,0)</f>
        <v>0</v>
      </c>
      <c r="BG225" s="173">
        <f>IF(N225="zákl. přenesená",J225,0)</f>
        <v>0</v>
      </c>
      <c r="BH225" s="173">
        <f>IF(N225="sníž. přenesená",J225,0)</f>
        <v>0</v>
      </c>
      <c r="BI225" s="173">
        <f>IF(N225="nulová",J225,0)</f>
        <v>0</v>
      </c>
      <c r="BJ225" s="18" t="s">
        <v>129</v>
      </c>
      <c r="BK225" s="173">
        <f>ROUND(I225*H225,2)</f>
        <v>0</v>
      </c>
      <c r="BL225" s="18" t="s">
        <v>129</v>
      </c>
      <c r="BM225" s="18" t="s">
        <v>455</v>
      </c>
    </row>
    <row r="226" spans="2:47" s="1" customFormat="1" ht="30" customHeight="1">
      <c r="B226" s="35"/>
      <c r="D226" s="185" t="s">
        <v>131</v>
      </c>
      <c r="F226" s="186" t="s">
        <v>456</v>
      </c>
      <c r="I226" s="135"/>
      <c r="L226" s="35"/>
      <c r="M226" s="64"/>
      <c r="N226" s="36"/>
      <c r="O226" s="36"/>
      <c r="P226" s="36"/>
      <c r="Q226" s="36"/>
      <c r="R226" s="36"/>
      <c r="S226" s="36"/>
      <c r="T226" s="65"/>
      <c r="AT226" s="18" t="s">
        <v>131</v>
      </c>
      <c r="AU226" s="18" t="s">
        <v>81</v>
      </c>
    </row>
    <row r="227" spans="2:51" s="11" customFormat="1" ht="22.5" customHeight="1">
      <c r="B227" s="176"/>
      <c r="D227" s="185" t="s">
        <v>142</v>
      </c>
      <c r="E227" s="184" t="s">
        <v>20</v>
      </c>
      <c r="F227" s="187" t="s">
        <v>457</v>
      </c>
      <c r="H227" s="188">
        <v>152.708</v>
      </c>
      <c r="I227" s="180"/>
      <c r="L227" s="176"/>
      <c r="M227" s="181"/>
      <c r="N227" s="182"/>
      <c r="O227" s="182"/>
      <c r="P227" s="182"/>
      <c r="Q227" s="182"/>
      <c r="R227" s="182"/>
      <c r="S227" s="182"/>
      <c r="T227" s="183"/>
      <c r="AT227" s="184" t="s">
        <v>142</v>
      </c>
      <c r="AU227" s="184" t="s">
        <v>81</v>
      </c>
      <c r="AV227" s="11" t="s">
        <v>81</v>
      </c>
      <c r="AW227" s="11" t="s">
        <v>39</v>
      </c>
      <c r="AX227" s="11" t="s">
        <v>22</v>
      </c>
      <c r="AY227" s="184" t="s">
        <v>122</v>
      </c>
    </row>
    <row r="228" spans="2:51" s="11" customFormat="1" ht="22.5" customHeight="1">
      <c r="B228" s="176"/>
      <c r="D228" s="174" t="s">
        <v>142</v>
      </c>
      <c r="F228" s="178" t="s">
        <v>458</v>
      </c>
      <c r="H228" s="179">
        <v>916.248</v>
      </c>
      <c r="I228" s="180"/>
      <c r="L228" s="176"/>
      <c r="M228" s="181"/>
      <c r="N228" s="182"/>
      <c r="O228" s="182"/>
      <c r="P228" s="182"/>
      <c r="Q228" s="182"/>
      <c r="R228" s="182"/>
      <c r="S228" s="182"/>
      <c r="T228" s="183"/>
      <c r="AT228" s="184" t="s">
        <v>142</v>
      </c>
      <c r="AU228" s="184" t="s">
        <v>81</v>
      </c>
      <c r="AV228" s="11" t="s">
        <v>81</v>
      </c>
      <c r="AW228" s="11" t="s">
        <v>4</v>
      </c>
      <c r="AX228" s="11" t="s">
        <v>22</v>
      </c>
      <c r="AY228" s="184" t="s">
        <v>122</v>
      </c>
    </row>
    <row r="229" spans="2:65" s="1" customFormat="1" ht="22.5" customHeight="1">
      <c r="B229" s="161"/>
      <c r="C229" s="162" t="s">
        <v>459</v>
      </c>
      <c r="D229" s="162" t="s">
        <v>124</v>
      </c>
      <c r="E229" s="163" t="s">
        <v>460</v>
      </c>
      <c r="F229" s="164" t="s">
        <v>461</v>
      </c>
      <c r="G229" s="165" t="s">
        <v>238</v>
      </c>
      <c r="H229" s="166">
        <v>148.68</v>
      </c>
      <c r="I229" s="167"/>
      <c r="J229" s="168">
        <f>ROUND(I229*H229,2)</f>
        <v>0</v>
      </c>
      <c r="K229" s="164" t="s">
        <v>128</v>
      </c>
      <c r="L229" s="35"/>
      <c r="M229" s="169" t="s">
        <v>20</v>
      </c>
      <c r="N229" s="170" t="s">
        <v>48</v>
      </c>
      <c r="O229" s="36"/>
      <c r="P229" s="171">
        <f>O229*H229</f>
        <v>0</v>
      </c>
      <c r="Q229" s="171">
        <v>0</v>
      </c>
      <c r="R229" s="171">
        <f>Q229*H229</f>
        <v>0</v>
      </c>
      <c r="S229" s="171">
        <v>0</v>
      </c>
      <c r="T229" s="172">
        <f>S229*H229</f>
        <v>0</v>
      </c>
      <c r="AR229" s="18" t="s">
        <v>129</v>
      </c>
      <c r="AT229" s="18" t="s">
        <v>124</v>
      </c>
      <c r="AU229" s="18" t="s">
        <v>81</v>
      </c>
      <c r="AY229" s="18" t="s">
        <v>122</v>
      </c>
      <c r="BE229" s="173">
        <f>IF(N229="základní",J229,0)</f>
        <v>0</v>
      </c>
      <c r="BF229" s="173">
        <f>IF(N229="snížená",J229,0)</f>
        <v>0</v>
      </c>
      <c r="BG229" s="173">
        <f>IF(N229="zákl. přenesená",J229,0)</f>
        <v>0</v>
      </c>
      <c r="BH229" s="173">
        <f>IF(N229="sníž. přenesená",J229,0)</f>
        <v>0</v>
      </c>
      <c r="BI229" s="173">
        <f>IF(N229="nulová",J229,0)</f>
        <v>0</v>
      </c>
      <c r="BJ229" s="18" t="s">
        <v>129</v>
      </c>
      <c r="BK229" s="173">
        <f>ROUND(I229*H229,2)</f>
        <v>0</v>
      </c>
      <c r="BL229" s="18" t="s">
        <v>129</v>
      </c>
      <c r="BM229" s="18" t="s">
        <v>462</v>
      </c>
    </row>
    <row r="230" spans="2:51" s="11" customFormat="1" ht="22.5" customHeight="1">
      <c r="B230" s="176"/>
      <c r="D230" s="174" t="s">
        <v>142</v>
      </c>
      <c r="E230" s="177" t="s">
        <v>20</v>
      </c>
      <c r="F230" s="178" t="s">
        <v>463</v>
      </c>
      <c r="H230" s="179">
        <v>148.68</v>
      </c>
      <c r="I230" s="180"/>
      <c r="L230" s="176"/>
      <c r="M230" s="181"/>
      <c r="N230" s="182"/>
      <c r="O230" s="182"/>
      <c r="P230" s="182"/>
      <c r="Q230" s="182"/>
      <c r="R230" s="182"/>
      <c r="S230" s="182"/>
      <c r="T230" s="183"/>
      <c r="AT230" s="184" t="s">
        <v>142</v>
      </c>
      <c r="AU230" s="184" t="s">
        <v>81</v>
      </c>
      <c r="AV230" s="11" t="s">
        <v>81</v>
      </c>
      <c r="AW230" s="11" t="s">
        <v>39</v>
      </c>
      <c r="AX230" s="11" t="s">
        <v>22</v>
      </c>
      <c r="AY230" s="184" t="s">
        <v>122</v>
      </c>
    </row>
    <row r="231" spans="2:65" s="1" customFormat="1" ht="22.5" customHeight="1">
      <c r="B231" s="161"/>
      <c r="C231" s="162" t="s">
        <v>464</v>
      </c>
      <c r="D231" s="162" t="s">
        <v>124</v>
      </c>
      <c r="E231" s="163" t="s">
        <v>465</v>
      </c>
      <c r="F231" s="164" t="s">
        <v>466</v>
      </c>
      <c r="G231" s="165" t="s">
        <v>238</v>
      </c>
      <c r="H231" s="166">
        <v>8.732</v>
      </c>
      <c r="I231" s="167"/>
      <c r="J231" s="168">
        <f>ROUND(I231*H231,2)</f>
        <v>0</v>
      </c>
      <c r="K231" s="164" t="s">
        <v>128</v>
      </c>
      <c r="L231" s="35"/>
      <c r="M231" s="169" t="s">
        <v>20</v>
      </c>
      <c r="N231" s="170" t="s">
        <v>48</v>
      </c>
      <c r="O231" s="36"/>
      <c r="P231" s="171">
        <f>O231*H231</f>
        <v>0</v>
      </c>
      <c r="Q231" s="171">
        <v>0</v>
      </c>
      <c r="R231" s="171">
        <f>Q231*H231</f>
        <v>0</v>
      </c>
      <c r="S231" s="171">
        <v>0</v>
      </c>
      <c r="T231" s="172">
        <f>S231*H231</f>
        <v>0</v>
      </c>
      <c r="AR231" s="18" t="s">
        <v>129</v>
      </c>
      <c r="AT231" s="18" t="s">
        <v>124</v>
      </c>
      <c r="AU231" s="18" t="s">
        <v>81</v>
      </c>
      <c r="AY231" s="18" t="s">
        <v>122</v>
      </c>
      <c r="BE231" s="173">
        <f>IF(N231="základní",J231,0)</f>
        <v>0</v>
      </c>
      <c r="BF231" s="173">
        <f>IF(N231="snížená",J231,0)</f>
        <v>0</v>
      </c>
      <c r="BG231" s="173">
        <f>IF(N231="zákl. přenesená",J231,0)</f>
        <v>0</v>
      </c>
      <c r="BH231" s="173">
        <f>IF(N231="sníž. přenesená",J231,0)</f>
        <v>0</v>
      </c>
      <c r="BI231" s="173">
        <f>IF(N231="nulová",J231,0)</f>
        <v>0</v>
      </c>
      <c r="BJ231" s="18" t="s">
        <v>129</v>
      </c>
      <c r="BK231" s="173">
        <f>ROUND(I231*H231,2)</f>
        <v>0</v>
      </c>
      <c r="BL231" s="18" t="s">
        <v>129</v>
      </c>
      <c r="BM231" s="18" t="s">
        <v>467</v>
      </c>
    </row>
    <row r="232" spans="2:65" s="1" customFormat="1" ht="22.5" customHeight="1">
      <c r="B232" s="161"/>
      <c r="C232" s="162" t="s">
        <v>468</v>
      </c>
      <c r="D232" s="162" t="s">
        <v>124</v>
      </c>
      <c r="E232" s="163" t="s">
        <v>469</v>
      </c>
      <c r="F232" s="164" t="s">
        <v>470</v>
      </c>
      <c r="G232" s="165" t="s">
        <v>238</v>
      </c>
      <c r="H232" s="166">
        <v>3.258</v>
      </c>
      <c r="I232" s="167"/>
      <c r="J232" s="168">
        <f>ROUND(I232*H232,2)</f>
        <v>0</v>
      </c>
      <c r="K232" s="164" t="s">
        <v>128</v>
      </c>
      <c r="L232" s="35"/>
      <c r="M232" s="169" t="s">
        <v>20</v>
      </c>
      <c r="N232" s="170" t="s">
        <v>48</v>
      </c>
      <c r="O232" s="36"/>
      <c r="P232" s="171">
        <f>O232*H232</f>
        <v>0</v>
      </c>
      <c r="Q232" s="171">
        <v>0</v>
      </c>
      <c r="R232" s="171">
        <f>Q232*H232</f>
        <v>0</v>
      </c>
      <c r="S232" s="171">
        <v>0</v>
      </c>
      <c r="T232" s="172">
        <f>S232*H232</f>
        <v>0</v>
      </c>
      <c r="AR232" s="18" t="s">
        <v>129</v>
      </c>
      <c r="AT232" s="18" t="s">
        <v>124</v>
      </c>
      <c r="AU232" s="18" t="s">
        <v>81</v>
      </c>
      <c r="AY232" s="18" t="s">
        <v>122</v>
      </c>
      <c r="BE232" s="173">
        <f>IF(N232="základní",J232,0)</f>
        <v>0</v>
      </c>
      <c r="BF232" s="173">
        <f>IF(N232="snížená",J232,0)</f>
        <v>0</v>
      </c>
      <c r="BG232" s="173">
        <f>IF(N232="zákl. přenesená",J232,0)</f>
        <v>0</v>
      </c>
      <c r="BH232" s="173">
        <f>IF(N232="sníž. přenesená",J232,0)</f>
        <v>0</v>
      </c>
      <c r="BI232" s="173">
        <f>IF(N232="nulová",J232,0)</f>
        <v>0</v>
      </c>
      <c r="BJ232" s="18" t="s">
        <v>129</v>
      </c>
      <c r="BK232" s="173">
        <f>ROUND(I232*H232,2)</f>
        <v>0</v>
      </c>
      <c r="BL232" s="18" t="s">
        <v>129</v>
      </c>
      <c r="BM232" s="18" t="s">
        <v>471</v>
      </c>
    </row>
    <row r="233" spans="2:65" s="1" customFormat="1" ht="22.5" customHeight="1">
      <c r="B233" s="161"/>
      <c r="C233" s="162" t="s">
        <v>472</v>
      </c>
      <c r="D233" s="162" t="s">
        <v>124</v>
      </c>
      <c r="E233" s="163" t="s">
        <v>473</v>
      </c>
      <c r="F233" s="164" t="s">
        <v>474</v>
      </c>
      <c r="G233" s="165" t="s">
        <v>238</v>
      </c>
      <c r="H233" s="166">
        <v>23.898</v>
      </c>
      <c r="I233" s="167"/>
      <c r="J233" s="168">
        <f>ROUND(I233*H233,2)</f>
        <v>0</v>
      </c>
      <c r="K233" s="164" t="s">
        <v>128</v>
      </c>
      <c r="L233" s="35"/>
      <c r="M233" s="169" t="s">
        <v>20</v>
      </c>
      <c r="N233" s="170" t="s">
        <v>48</v>
      </c>
      <c r="O233" s="36"/>
      <c r="P233" s="171">
        <f>O233*H233</f>
        <v>0</v>
      </c>
      <c r="Q233" s="171">
        <v>0</v>
      </c>
      <c r="R233" s="171">
        <f>Q233*H233</f>
        <v>0</v>
      </c>
      <c r="S233" s="171">
        <v>0</v>
      </c>
      <c r="T233" s="172">
        <f>S233*H233</f>
        <v>0</v>
      </c>
      <c r="AR233" s="18" t="s">
        <v>129</v>
      </c>
      <c r="AT233" s="18" t="s">
        <v>124</v>
      </c>
      <c r="AU233" s="18" t="s">
        <v>81</v>
      </c>
      <c r="AY233" s="18" t="s">
        <v>122</v>
      </c>
      <c r="BE233" s="173">
        <f>IF(N233="základní",J233,0)</f>
        <v>0</v>
      </c>
      <c r="BF233" s="173">
        <f>IF(N233="snížená",J233,0)</f>
        <v>0</v>
      </c>
      <c r="BG233" s="173">
        <f>IF(N233="zákl. přenesená",J233,0)</f>
        <v>0</v>
      </c>
      <c r="BH233" s="173">
        <f>IF(N233="sníž. přenesená",J233,0)</f>
        <v>0</v>
      </c>
      <c r="BI233" s="173">
        <f>IF(N233="nulová",J233,0)</f>
        <v>0</v>
      </c>
      <c r="BJ233" s="18" t="s">
        <v>129</v>
      </c>
      <c r="BK233" s="173">
        <f>ROUND(I233*H233,2)</f>
        <v>0</v>
      </c>
      <c r="BL233" s="18" t="s">
        <v>129</v>
      </c>
      <c r="BM233" s="18" t="s">
        <v>475</v>
      </c>
    </row>
    <row r="234" spans="2:51" s="11" customFormat="1" ht="22.5" customHeight="1">
      <c r="B234" s="176"/>
      <c r="D234" s="185" t="s">
        <v>142</v>
      </c>
      <c r="E234" s="184" t="s">
        <v>20</v>
      </c>
      <c r="F234" s="187" t="s">
        <v>476</v>
      </c>
      <c r="H234" s="188">
        <v>23.898</v>
      </c>
      <c r="I234" s="180"/>
      <c r="L234" s="176"/>
      <c r="M234" s="181"/>
      <c r="N234" s="182"/>
      <c r="O234" s="182"/>
      <c r="P234" s="182"/>
      <c r="Q234" s="182"/>
      <c r="R234" s="182"/>
      <c r="S234" s="182"/>
      <c r="T234" s="183"/>
      <c r="AT234" s="184" t="s">
        <v>142</v>
      </c>
      <c r="AU234" s="184" t="s">
        <v>81</v>
      </c>
      <c r="AV234" s="11" t="s">
        <v>81</v>
      </c>
      <c r="AW234" s="11" t="s">
        <v>39</v>
      </c>
      <c r="AX234" s="11" t="s">
        <v>22</v>
      </c>
      <c r="AY234" s="184" t="s">
        <v>122</v>
      </c>
    </row>
    <row r="235" spans="2:63" s="10" customFormat="1" ht="29.25" customHeight="1">
      <c r="B235" s="147"/>
      <c r="D235" s="158" t="s">
        <v>74</v>
      </c>
      <c r="E235" s="159" t="s">
        <v>477</v>
      </c>
      <c r="F235" s="159" t="s">
        <v>478</v>
      </c>
      <c r="I235" s="150"/>
      <c r="J235" s="160">
        <f>BK235</f>
        <v>0</v>
      </c>
      <c r="L235" s="147"/>
      <c r="M235" s="152"/>
      <c r="N235" s="153"/>
      <c r="O235" s="153"/>
      <c r="P235" s="154">
        <f>SUM(P236:P238)</f>
        <v>0</v>
      </c>
      <c r="Q235" s="153"/>
      <c r="R235" s="154">
        <f>SUM(R236:R238)</f>
        <v>0</v>
      </c>
      <c r="S235" s="153"/>
      <c r="T235" s="155">
        <f>SUM(T236:T238)</f>
        <v>0</v>
      </c>
      <c r="AR235" s="148" t="s">
        <v>22</v>
      </c>
      <c r="AT235" s="156" t="s">
        <v>74</v>
      </c>
      <c r="AU235" s="156" t="s">
        <v>22</v>
      </c>
      <c r="AY235" s="148" t="s">
        <v>122</v>
      </c>
      <c r="BK235" s="157">
        <f>SUM(BK236:BK238)</f>
        <v>0</v>
      </c>
    </row>
    <row r="236" spans="2:65" s="1" customFormat="1" ht="22.5" customHeight="1">
      <c r="B236" s="161"/>
      <c r="C236" s="162" t="s">
        <v>479</v>
      </c>
      <c r="D236" s="162" t="s">
        <v>124</v>
      </c>
      <c r="E236" s="163" t="s">
        <v>480</v>
      </c>
      <c r="F236" s="164" t="s">
        <v>481</v>
      </c>
      <c r="G236" s="165" t="s">
        <v>238</v>
      </c>
      <c r="H236" s="166">
        <v>183.117</v>
      </c>
      <c r="I236" s="167"/>
      <c r="J236" s="168">
        <f>ROUND(I236*H236,2)</f>
        <v>0</v>
      </c>
      <c r="K236" s="164" t="s">
        <v>128</v>
      </c>
      <c r="L236" s="35"/>
      <c r="M236" s="169" t="s">
        <v>20</v>
      </c>
      <c r="N236" s="170" t="s">
        <v>48</v>
      </c>
      <c r="O236" s="36"/>
      <c r="P236" s="171">
        <f>O236*H236</f>
        <v>0</v>
      </c>
      <c r="Q236" s="171">
        <v>0</v>
      </c>
      <c r="R236" s="171">
        <f>Q236*H236</f>
        <v>0</v>
      </c>
      <c r="S236" s="171">
        <v>0</v>
      </c>
      <c r="T236" s="172">
        <f>S236*H236</f>
        <v>0</v>
      </c>
      <c r="AR236" s="18" t="s">
        <v>129</v>
      </c>
      <c r="AT236" s="18" t="s">
        <v>124</v>
      </c>
      <c r="AU236" s="18" t="s">
        <v>81</v>
      </c>
      <c r="AY236" s="18" t="s">
        <v>122</v>
      </c>
      <c r="BE236" s="173">
        <f>IF(N236="základní",J236,0)</f>
        <v>0</v>
      </c>
      <c r="BF236" s="173">
        <f>IF(N236="snížená",J236,0)</f>
        <v>0</v>
      </c>
      <c r="BG236" s="173">
        <f>IF(N236="zákl. přenesená",J236,0)</f>
        <v>0</v>
      </c>
      <c r="BH236" s="173">
        <f>IF(N236="sníž. přenesená",J236,0)</f>
        <v>0</v>
      </c>
      <c r="BI236" s="173">
        <f>IF(N236="nulová",J236,0)</f>
        <v>0</v>
      </c>
      <c r="BJ236" s="18" t="s">
        <v>129</v>
      </c>
      <c r="BK236" s="173">
        <f>ROUND(I236*H236,2)</f>
        <v>0</v>
      </c>
      <c r="BL236" s="18" t="s">
        <v>129</v>
      </c>
      <c r="BM236" s="18" t="s">
        <v>482</v>
      </c>
    </row>
    <row r="237" spans="2:65" s="1" customFormat="1" ht="22.5" customHeight="1">
      <c r="B237" s="161"/>
      <c r="C237" s="162" t="s">
        <v>483</v>
      </c>
      <c r="D237" s="162" t="s">
        <v>124</v>
      </c>
      <c r="E237" s="163" t="s">
        <v>484</v>
      </c>
      <c r="F237" s="164" t="s">
        <v>485</v>
      </c>
      <c r="G237" s="165" t="s">
        <v>315</v>
      </c>
      <c r="H237" s="166">
        <v>1</v>
      </c>
      <c r="I237" s="167"/>
      <c r="J237" s="168">
        <f>ROUND(I237*H237,2)</f>
        <v>0</v>
      </c>
      <c r="K237" s="164" t="s">
        <v>20</v>
      </c>
      <c r="L237" s="35"/>
      <c r="M237" s="169" t="s">
        <v>20</v>
      </c>
      <c r="N237" s="170" t="s">
        <v>48</v>
      </c>
      <c r="O237" s="36"/>
      <c r="P237" s="171">
        <f>O237*H237</f>
        <v>0</v>
      </c>
      <c r="Q237" s="171">
        <v>0</v>
      </c>
      <c r="R237" s="171">
        <f>Q237*H237</f>
        <v>0</v>
      </c>
      <c r="S237" s="171">
        <v>0</v>
      </c>
      <c r="T237" s="172">
        <f>S237*H237</f>
        <v>0</v>
      </c>
      <c r="AR237" s="18" t="s">
        <v>129</v>
      </c>
      <c r="AT237" s="18" t="s">
        <v>124</v>
      </c>
      <c r="AU237" s="18" t="s">
        <v>81</v>
      </c>
      <c r="AY237" s="18" t="s">
        <v>122</v>
      </c>
      <c r="BE237" s="173">
        <f>IF(N237="základní",J237,0)</f>
        <v>0</v>
      </c>
      <c r="BF237" s="173">
        <f>IF(N237="snížená",J237,0)</f>
        <v>0</v>
      </c>
      <c r="BG237" s="173">
        <f>IF(N237="zákl. přenesená",J237,0)</f>
        <v>0</v>
      </c>
      <c r="BH237" s="173">
        <f>IF(N237="sníž. přenesená",J237,0)</f>
        <v>0</v>
      </c>
      <c r="BI237" s="173">
        <f>IF(N237="nulová",J237,0)</f>
        <v>0</v>
      </c>
      <c r="BJ237" s="18" t="s">
        <v>129</v>
      </c>
      <c r="BK237" s="173">
        <f>ROUND(I237*H237,2)</f>
        <v>0</v>
      </c>
      <c r="BL237" s="18" t="s">
        <v>129</v>
      </c>
      <c r="BM237" s="18" t="s">
        <v>486</v>
      </c>
    </row>
    <row r="238" spans="2:65" s="1" customFormat="1" ht="22.5" customHeight="1">
      <c r="B238" s="161"/>
      <c r="C238" s="162" t="s">
        <v>487</v>
      </c>
      <c r="D238" s="162" t="s">
        <v>124</v>
      </c>
      <c r="E238" s="163" t="s">
        <v>488</v>
      </c>
      <c r="F238" s="164" t="s">
        <v>489</v>
      </c>
      <c r="G238" s="165" t="s">
        <v>315</v>
      </c>
      <c r="H238" s="166">
        <v>1</v>
      </c>
      <c r="I238" s="167"/>
      <c r="J238" s="168">
        <f>ROUND(I238*H238,2)</f>
        <v>0</v>
      </c>
      <c r="K238" s="164" t="s">
        <v>20</v>
      </c>
      <c r="L238" s="35"/>
      <c r="M238" s="169" t="s">
        <v>20</v>
      </c>
      <c r="N238" s="170" t="s">
        <v>48</v>
      </c>
      <c r="O238" s="36"/>
      <c r="P238" s="171">
        <f>O238*H238</f>
        <v>0</v>
      </c>
      <c r="Q238" s="171">
        <v>0</v>
      </c>
      <c r="R238" s="171">
        <f>Q238*H238</f>
        <v>0</v>
      </c>
      <c r="S238" s="171">
        <v>0</v>
      </c>
      <c r="T238" s="172">
        <f>S238*H238</f>
        <v>0</v>
      </c>
      <c r="AR238" s="18" t="s">
        <v>129</v>
      </c>
      <c r="AT238" s="18" t="s">
        <v>124</v>
      </c>
      <c r="AU238" s="18" t="s">
        <v>81</v>
      </c>
      <c r="AY238" s="18" t="s">
        <v>122</v>
      </c>
      <c r="BE238" s="173">
        <f>IF(N238="základní",J238,0)</f>
        <v>0</v>
      </c>
      <c r="BF238" s="173">
        <f>IF(N238="snížená",J238,0)</f>
        <v>0</v>
      </c>
      <c r="BG238" s="173">
        <f>IF(N238="zákl. přenesená",J238,0)</f>
        <v>0</v>
      </c>
      <c r="BH238" s="173">
        <f>IF(N238="sníž. přenesená",J238,0)</f>
        <v>0</v>
      </c>
      <c r="BI238" s="173">
        <f>IF(N238="nulová",J238,0)</f>
        <v>0</v>
      </c>
      <c r="BJ238" s="18" t="s">
        <v>129</v>
      </c>
      <c r="BK238" s="173">
        <f>ROUND(I238*H238,2)</f>
        <v>0</v>
      </c>
      <c r="BL238" s="18" t="s">
        <v>129</v>
      </c>
      <c r="BM238" s="18" t="s">
        <v>490</v>
      </c>
    </row>
    <row r="239" spans="2:63" s="10" customFormat="1" ht="36.75" customHeight="1">
      <c r="B239" s="147"/>
      <c r="D239" s="148" t="s">
        <v>74</v>
      </c>
      <c r="E239" s="149" t="s">
        <v>491</v>
      </c>
      <c r="F239" s="149" t="s">
        <v>492</v>
      </c>
      <c r="I239" s="150"/>
      <c r="J239" s="151">
        <f>BK239</f>
        <v>0</v>
      </c>
      <c r="L239" s="147"/>
      <c r="M239" s="152"/>
      <c r="N239" s="153"/>
      <c r="O239" s="153"/>
      <c r="P239" s="154">
        <f>P240+P243+P250</f>
        <v>0</v>
      </c>
      <c r="Q239" s="153"/>
      <c r="R239" s="154">
        <f>R240+R243+R250</f>
        <v>0.17668</v>
      </c>
      <c r="S239" s="153"/>
      <c r="T239" s="155">
        <f>T240+T243+T250</f>
        <v>9.12215804</v>
      </c>
      <c r="AR239" s="148" t="s">
        <v>81</v>
      </c>
      <c r="AT239" s="156" t="s">
        <v>74</v>
      </c>
      <c r="AU239" s="156" t="s">
        <v>75</v>
      </c>
      <c r="AY239" s="148" t="s">
        <v>122</v>
      </c>
      <c r="BK239" s="157">
        <f>BK240+BK243+BK250</f>
        <v>0</v>
      </c>
    </row>
    <row r="240" spans="2:63" s="10" customFormat="1" ht="19.5" customHeight="1">
      <c r="B240" s="147"/>
      <c r="D240" s="158" t="s">
        <v>74</v>
      </c>
      <c r="E240" s="159" t="s">
        <v>493</v>
      </c>
      <c r="F240" s="159" t="s">
        <v>494</v>
      </c>
      <c r="I240" s="150"/>
      <c r="J240" s="160">
        <f>BK240</f>
        <v>0</v>
      </c>
      <c r="L240" s="147"/>
      <c r="M240" s="152"/>
      <c r="N240" s="153"/>
      <c r="O240" s="153"/>
      <c r="P240" s="154">
        <f>SUM(P241:P242)</f>
        <v>0</v>
      </c>
      <c r="Q240" s="153"/>
      <c r="R240" s="154">
        <f>SUM(R241:R242)</f>
        <v>0</v>
      </c>
      <c r="S240" s="153"/>
      <c r="T240" s="155">
        <f>SUM(T241:T242)</f>
        <v>8.73215804</v>
      </c>
      <c r="AR240" s="148" t="s">
        <v>81</v>
      </c>
      <c r="AT240" s="156" t="s">
        <v>74</v>
      </c>
      <c r="AU240" s="156" t="s">
        <v>22</v>
      </c>
      <c r="AY240" s="148" t="s">
        <v>122</v>
      </c>
      <c r="BK240" s="157">
        <f>SUM(BK241:BK242)</f>
        <v>0</v>
      </c>
    </row>
    <row r="241" spans="2:65" s="1" customFormat="1" ht="31.5" customHeight="1">
      <c r="B241" s="161"/>
      <c r="C241" s="162" t="s">
        <v>495</v>
      </c>
      <c r="D241" s="162" t="s">
        <v>124</v>
      </c>
      <c r="E241" s="163" t="s">
        <v>496</v>
      </c>
      <c r="F241" s="164" t="s">
        <v>497</v>
      </c>
      <c r="G241" s="165" t="s">
        <v>165</v>
      </c>
      <c r="H241" s="166">
        <v>1216.178</v>
      </c>
      <c r="I241" s="167"/>
      <c r="J241" s="168">
        <f>ROUND(I241*H241,2)</f>
        <v>0</v>
      </c>
      <c r="K241" s="164" t="s">
        <v>128</v>
      </c>
      <c r="L241" s="35"/>
      <c r="M241" s="169" t="s">
        <v>20</v>
      </c>
      <c r="N241" s="170" t="s">
        <v>48</v>
      </c>
      <c r="O241" s="36"/>
      <c r="P241" s="171">
        <f>O241*H241</f>
        <v>0</v>
      </c>
      <c r="Q241" s="171">
        <v>0</v>
      </c>
      <c r="R241" s="171">
        <f>Q241*H241</f>
        <v>0</v>
      </c>
      <c r="S241" s="171">
        <v>0.00718</v>
      </c>
      <c r="T241" s="172">
        <f>S241*H241</f>
        <v>8.73215804</v>
      </c>
      <c r="AR241" s="18" t="s">
        <v>208</v>
      </c>
      <c r="AT241" s="18" t="s">
        <v>124</v>
      </c>
      <c r="AU241" s="18" t="s">
        <v>81</v>
      </c>
      <c r="AY241" s="18" t="s">
        <v>122</v>
      </c>
      <c r="BE241" s="173">
        <f>IF(N241="základní",J241,0)</f>
        <v>0</v>
      </c>
      <c r="BF241" s="173">
        <f>IF(N241="snížená",J241,0)</f>
        <v>0</v>
      </c>
      <c r="BG241" s="173">
        <f>IF(N241="zákl. přenesená",J241,0)</f>
        <v>0</v>
      </c>
      <c r="BH241" s="173">
        <f>IF(N241="sníž. přenesená",J241,0)</f>
        <v>0</v>
      </c>
      <c r="BI241" s="173">
        <f>IF(N241="nulová",J241,0)</f>
        <v>0</v>
      </c>
      <c r="BJ241" s="18" t="s">
        <v>129</v>
      </c>
      <c r="BK241" s="173">
        <f>ROUND(I241*H241,2)</f>
        <v>0</v>
      </c>
      <c r="BL241" s="18" t="s">
        <v>208</v>
      </c>
      <c r="BM241" s="18" t="s">
        <v>498</v>
      </c>
    </row>
    <row r="242" spans="2:51" s="11" customFormat="1" ht="22.5" customHeight="1">
      <c r="B242" s="176"/>
      <c r="D242" s="185" t="s">
        <v>142</v>
      </c>
      <c r="E242" s="184" t="s">
        <v>20</v>
      </c>
      <c r="F242" s="187" t="s">
        <v>499</v>
      </c>
      <c r="H242" s="188">
        <v>1216.178</v>
      </c>
      <c r="I242" s="180"/>
      <c r="L242" s="176"/>
      <c r="M242" s="181"/>
      <c r="N242" s="182"/>
      <c r="O242" s="182"/>
      <c r="P242" s="182"/>
      <c r="Q242" s="182"/>
      <c r="R242" s="182"/>
      <c r="S242" s="182"/>
      <c r="T242" s="183"/>
      <c r="AT242" s="184" t="s">
        <v>142</v>
      </c>
      <c r="AU242" s="184" t="s">
        <v>81</v>
      </c>
      <c r="AV242" s="11" t="s">
        <v>81</v>
      </c>
      <c r="AW242" s="11" t="s">
        <v>39</v>
      </c>
      <c r="AX242" s="11" t="s">
        <v>22</v>
      </c>
      <c r="AY242" s="184" t="s">
        <v>122</v>
      </c>
    </row>
    <row r="243" spans="2:63" s="10" customFormat="1" ht="29.25" customHeight="1">
      <c r="B243" s="147"/>
      <c r="D243" s="158" t="s">
        <v>74</v>
      </c>
      <c r="E243" s="159" t="s">
        <v>500</v>
      </c>
      <c r="F243" s="159" t="s">
        <v>501</v>
      </c>
      <c r="I243" s="150"/>
      <c r="J243" s="160">
        <f>BK243</f>
        <v>0</v>
      </c>
      <c r="L243" s="147"/>
      <c r="M243" s="152"/>
      <c r="N243" s="153"/>
      <c r="O243" s="153"/>
      <c r="P243" s="154">
        <f>SUM(P244:P249)</f>
        <v>0</v>
      </c>
      <c r="Q243" s="153"/>
      <c r="R243" s="154">
        <f>SUM(R244:R249)</f>
        <v>0.00112</v>
      </c>
      <c r="S243" s="153"/>
      <c r="T243" s="155">
        <f>SUM(T244:T249)</f>
        <v>0</v>
      </c>
      <c r="AR243" s="148" t="s">
        <v>81</v>
      </c>
      <c r="AT243" s="156" t="s">
        <v>74</v>
      </c>
      <c r="AU243" s="156" t="s">
        <v>22</v>
      </c>
      <c r="AY243" s="148" t="s">
        <v>122</v>
      </c>
      <c r="BK243" s="157">
        <f>SUM(BK244:BK249)</f>
        <v>0</v>
      </c>
    </row>
    <row r="244" spans="2:65" s="1" customFormat="1" ht="22.5" customHeight="1">
      <c r="B244" s="161"/>
      <c r="C244" s="162" t="s">
        <v>502</v>
      </c>
      <c r="D244" s="162" t="s">
        <v>124</v>
      </c>
      <c r="E244" s="163" t="s">
        <v>503</v>
      </c>
      <c r="F244" s="164" t="s">
        <v>504</v>
      </c>
      <c r="G244" s="165" t="s">
        <v>127</v>
      </c>
      <c r="H244" s="166">
        <v>10</v>
      </c>
      <c r="I244" s="167"/>
      <c r="J244" s="168">
        <f>ROUND(I244*H244,2)</f>
        <v>0</v>
      </c>
      <c r="K244" s="164" t="s">
        <v>128</v>
      </c>
      <c r="L244" s="35"/>
      <c r="M244" s="169" t="s">
        <v>20</v>
      </c>
      <c r="N244" s="170" t="s">
        <v>48</v>
      </c>
      <c r="O244" s="36"/>
      <c r="P244" s="171">
        <f>O244*H244</f>
        <v>0</v>
      </c>
      <c r="Q244" s="171">
        <v>0</v>
      </c>
      <c r="R244" s="171">
        <f>Q244*H244</f>
        <v>0</v>
      </c>
      <c r="S244" s="171">
        <v>0</v>
      </c>
      <c r="T244" s="172">
        <f>S244*H244</f>
        <v>0</v>
      </c>
      <c r="AR244" s="18" t="s">
        <v>208</v>
      </c>
      <c r="AT244" s="18" t="s">
        <v>124</v>
      </c>
      <c r="AU244" s="18" t="s">
        <v>81</v>
      </c>
      <c r="AY244" s="18" t="s">
        <v>122</v>
      </c>
      <c r="BE244" s="173">
        <f>IF(N244="základní",J244,0)</f>
        <v>0</v>
      </c>
      <c r="BF244" s="173">
        <f>IF(N244="snížená",J244,0)</f>
        <v>0</v>
      </c>
      <c r="BG244" s="173">
        <f>IF(N244="zákl. přenesená",J244,0)</f>
        <v>0</v>
      </c>
      <c r="BH244" s="173">
        <f>IF(N244="sníž. přenesená",J244,0)</f>
        <v>0</v>
      </c>
      <c r="BI244" s="173">
        <f>IF(N244="nulová",J244,0)</f>
        <v>0</v>
      </c>
      <c r="BJ244" s="18" t="s">
        <v>129</v>
      </c>
      <c r="BK244" s="173">
        <f>ROUND(I244*H244,2)</f>
        <v>0</v>
      </c>
      <c r="BL244" s="18" t="s">
        <v>208</v>
      </c>
      <c r="BM244" s="18" t="s">
        <v>505</v>
      </c>
    </row>
    <row r="245" spans="2:51" s="11" customFormat="1" ht="22.5" customHeight="1">
      <c r="B245" s="176"/>
      <c r="D245" s="174" t="s">
        <v>142</v>
      </c>
      <c r="E245" s="177" t="s">
        <v>20</v>
      </c>
      <c r="F245" s="178" t="s">
        <v>506</v>
      </c>
      <c r="H245" s="179">
        <v>10</v>
      </c>
      <c r="I245" s="180"/>
      <c r="L245" s="176"/>
      <c r="M245" s="181"/>
      <c r="N245" s="182"/>
      <c r="O245" s="182"/>
      <c r="P245" s="182"/>
      <c r="Q245" s="182"/>
      <c r="R245" s="182"/>
      <c r="S245" s="182"/>
      <c r="T245" s="183"/>
      <c r="AT245" s="184" t="s">
        <v>142</v>
      </c>
      <c r="AU245" s="184" t="s">
        <v>81</v>
      </c>
      <c r="AV245" s="11" t="s">
        <v>81</v>
      </c>
      <c r="AW245" s="11" t="s">
        <v>39</v>
      </c>
      <c r="AX245" s="11" t="s">
        <v>22</v>
      </c>
      <c r="AY245" s="184" t="s">
        <v>122</v>
      </c>
    </row>
    <row r="246" spans="2:65" s="1" customFormat="1" ht="22.5" customHeight="1">
      <c r="B246" s="161"/>
      <c r="C246" s="162" t="s">
        <v>507</v>
      </c>
      <c r="D246" s="162" t="s">
        <v>124</v>
      </c>
      <c r="E246" s="163" t="s">
        <v>508</v>
      </c>
      <c r="F246" s="164" t="s">
        <v>509</v>
      </c>
      <c r="G246" s="165" t="s">
        <v>127</v>
      </c>
      <c r="H246" s="166">
        <v>4</v>
      </c>
      <c r="I246" s="167"/>
      <c r="J246" s="168">
        <f>ROUND(I246*H246,2)</f>
        <v>0</v>
      </c>
      <c r="K246" s="164" t="s">
        <v>128</v>
      </c>
      <c r="L246" s="35"/>
      <c r="M246" s="169" t="s">
        <v>20</v>
      </c>
      <c r="N246" s="170" t="s">
        <v>48</v>
      </c>
      <c r="O246" s="36"/>
      <c r="P246" s="171">
        <f>O246*H246</f>
        <v>0</v>
      </c>
      <c r="Q246" s="171">
        <v>0.00028</v>
      </c>
      <c r="R246" s="171">
        <f>Q246*H246</f>
        <v>0.00112</v>
      </c>
      <c r="S246" s="171">
        <v>0</v>
      </c>
      <c r="T246" s="172">
        <f>S246*H246</f>
        <v>0</v>
      </c>
      <c r="AR246" s="18" t="s">
        <v>208</v>
      </c>
      <c r="AT246" s="18" t="s">
        <v>124</v>
      </c>
      <c r="AU246" s="18" t="s">
        <v>81</v>
      </c>
      <c r="AY246" s="18" t="s">
        <v>122</v>
      </c>
      <c r="BE246" s="173">
        <f>IF(N246="základní",J246,0)</f>
        <v>0</v>
      </c>
      <c r="BF246" s="173">
        <f>IF(N246="snížená",J246,0)</f>
        <v>0</v>
      </c>
      <c r="BG246" s="173">
        <f>IF(N246="zákl. přenesená",J246,0)</f>
        <v>0</v>
      </c>
      <c r="BH246" s="173">
        <f>IF(N246="sníž. přenesená",J246,0)</f>
        <v>0</v>
      </c>
      <c r="BI246" s="173">
        <f>IF(N246="nulová",J246,0)</f>
        <v>0</v>
      </c>
      <c r="BJ246" s="18" t="s">
        <v>129</v>
      </c>
      <c r="BK246" s="173">
        <f>ROUND(I246*H246,2)</f>
        <v>0</v>
      </c>
      <c r="BL246" s="18" t="s">
        <v>208</v>
      </c>
      <c r="BM246" s="18" t="s">
        <v>510</v>
      </c>
    </row>
    <row r="247" spans="2:65" s="1" customFormat="1" ht="22.5" customHeight="1">
      <c r="B247" s="161"/>
      <c r="C247" s="162" t="s">
        <v>511</v>
      </c>
      <c r="D247" s="162" t="s">
        <v>124</v>
      </c>
      <c r="E247" s="163" t="s">
        <v>512</v>
      </c>
      <c r="F247" s="164" t="s">
        <v>513</v>
      </c>
      <c r="G247" s="165" t="s">
        <v>127</v>
      </c>
      <c r="H247" s="166">
        <v>5</v>
      </c>
      <c r="I247" s="167"/>
      <c r="J247" s="168">
        <f>ROUND(I247*H247,2)</f>
        <v>0</v>
      </c>
      <c r="K247" s="164" t="s">
        <v>128</v>
      </c>
      <c r="L247" s="35"/>
      <c r="M247" s="169" t="s">
        <v>20</v>
      </c>
      <c r="N247" s="170" t="s">
        <v>48</v>
      </c>
      <c r="O247" s="36"/>
      <c r="P247" s="171">
        <f>O247*H247</f>
        <v>0</v>
      </c>
      <c r="Q247" s="171">
        <v>0</v>
      </c>
      <c r="R247" s="171">
        <f>Q247*H247</f>
        <v>0</v>
      </c>
      <c r="S247" s="171">
        <v>0</v>
      </c>
      <c r="T247" s="172">
        <f>S247*H247</f>
        <v>0</v>
      </c>
      <c r="AR247" s="18" t="s">
        <v>208</v>
      </c>
      <c r="AT247" s="18" t="s">
        <v>124</v>
      </c>
      <c r="AU247" s="18" t="s">
        <v>81</v>
      </c>
      <c r="AY247" s="18" t="s">
        <v>122</v>
      </c>
      <c r="BE247" s="173">
        <f>IF(N247="základní",J247,0)</f>
        <v>0</v>
      </c>
      <c r="BF247" s="173">
        <f>IF(N247="snížená",J247,0)</f>
        <v>0</v>
      </c>
      <c r="BG247" s="173">
        <f>IF(N247="zákl. přenesená",J247,0)</f>
        <v>0</v>
      </c>
      <c r="BH247" s="173">
        <f>IF(N247="sníž. přenesená",J247,0)</f>
        <v>0</v>
      </c>
      <c r="BI247" s="173">
        <f>IF(N247="nulová",J247,0)</f>
        <v>0</v>
      </c>
      <c r="BJ247" s="18" t="s">
        <v>129</v>
      </c>
      <c r="BK247" s="173">
        <f>ROUND(I247*H247,2)</f>
        <v>0</v>
      </c>
      <c r="BL247" s="18" t="s">
        <v>208</v>
      </c>
      <c r="BM247" s="18" t="s">
        <v>514</v>
      </c>
    </row>
    <row r="248" spans="2:65" s="1" customFormat="1" ht="22.5" customHeight="1">
      <c r="B248" s="161"/>
      <c r="C248" s="162" t="s">
        <v>515</v>
      </c>
      <c r="D248" s="162" t="s">
        <v>124</v>
      </c>
      <c r="E248" s="163" t="s">
        <v>516</v>
      </c>
      <c r="F248" s="164" t="s">
        <v>517</v>
      </c>
      <c r="G248" s="165" t="s">
        <v>127</v>
      </c>
      <c r="H248" s="166">
        <v>1</v>
      </c>
      <c r="I248" s="167"/>
      <c r="J248" s="168">
        <f>ROUND(I248*H248,2)</f>
        <v>0</v>
      </c>
      <c r="K248" s="164" t="s">
        <v>128</v>
      </c>
      <c r="L248" s="35"/>
      <c r="M248" s="169" t="s">
        <v>20</v>
      </c>
      <c r="N248" s="170" t="s">
        <v>48</v>
      </c>
      <c r="O248" s="36"/>
      <c r="P248" s="171">
        <f>O248*H248</f>
        <v>0</v>
      </c>
      <c r="Q248" s="171">
        <v>0</v>
      </c>
      <c r="R248" s="171">
        <f>Q248*H248</f>
        <v>0</v>
      </c>
      <c r="S248" s="171">
        <v>0</v>
      </c>
      <c r="T248" s="172">
        <f>S248*H248</f>
        <v>0</v>
      </c>
      <c r="AR248" s="18" t="s">
        <v>208</v>
      </c>
      <c r="AT248" s="18" t="s">
        <v>124</v>
      </c>
      <c r="AU248" s="18" t="s">
        <v>81</v>
      </c>
      <c r="AY248" s="18" t="s">
        <v>122</v>
      </c>
      <c r="BE248" s="173">
        <f>IF(N248="základní",J248,0)</f>
        <v>0</v>
      </c>
      <c r="BF248" s="173">
        <f>IF(N248="snížená",J248,0)</f>
        <v>0</v>
      </c>
      <c r="BG248" s="173">
        <f>IF(N248="zákl. přenesená",J248,0)</f>
        <v>0</v>
      </c>
      <c r="BH248" s="173">
        <f>IF(N248="sníž. přenesená",J248,0)</f>
        <v>0</v>
      </c>
      <c r="BI248" s="173">
        <f>IF(N248="nulová",J248,0)</f>
        <v>0</v>
      </c>
      <c r="BJ248" s="18" t="s">
        <v>129</v>
      </c>
      <c r="BK248" s="173">
        <f>ROUND(I248*H248,2)</f>
        <v>0</v>
      </c>
      <c r="BL248" s="18" t="s">
        <v>208</v>
      </c>
      <c r="BM248" s="18" t="s">
        <v>518</v>
      </c>
    </row>
    <row r="249" spans="2:65" s="1" customFormat="1" ht="22.5" customHeight="1">
      <c r="B249" s="161"/>
      <c r="C249" s="162" t="s">
        <v>519</v>
      </c>
      <c r="D249" s="162" t="s">
        <v>124</v>
      </c>
      <c r="E249" s="163" t="s">
        <v>520</v>
      </c>
      <c r="F249" s="164" t="s">
        <v>521</v>
      </c>
      <c r="G249" s="165" t="s">
        <v>522</v>
      </c>
      <c r="H249" s="216"/>
      <c r="I249" s="167"/>
      <c r="J249" s="168">
        <f>ROUND(I249*H249,2)</f>
        <v>0</v>
      </c>
      <c r="K249" s="164" t="s">
        <v>128</v>
      </c>
      <c r="L249" s="35"/>
      <c r="M249" s="169" t="s">
        <v>20</v>
      </c>
      <c r="N249" s="170" t="s">
        <v>48</v>
      </c>
      <c r="O249" s="36"/>
      <c r="P249" s="171">
        <f>O249*H249</f>
        <v>0</v>
      </c>
      <c r="Q249" s="171">
        <v>0</v>
      </c>
      <c r="R249" s="171">
        <f>Q249*H249</f>
        <v>0</v>
      </c>
      <c r="S249" s="171">
        <v>0</v>
      </c>
      <c r="T249" s="172">
        <f>S249*H249</f>
        <v>0</v>
      </c>
      <c r="AR249" s="18" t="s">
        <v>208</v>
      </c>
      <c r="AT249" s="18" t="s">
        <v>124</v>
      </c>
      <c r="AU249" s="18" t="s">
        <v>81</v>
      </c>
      <c r="AY249" s="18" t="s">
        <v>122</v>
      </c>
      <c r="BE249" s="173">
        <f>IF(N249="základní",J249,0)</f>
        <v>0</v>
      </c>
      <c r="BF249" s="173">
        <f>IF(N249="snížená",J249,0)</f>
        <v>0</v>
      </c>
      <c r="BG249" s="173">
        <f>IF(N249="zákl. přenesená",J249,0)</f>
        <v>0</v>
      </c>
      <c r="BH249" s="173">
        <f>IF(N249="sníž. přenesená",J249,0)</f>
        <v>0</v>
      </c>
      <c r="BI249" s="173">
        <f>IF(N249="nulová",J249,0)</f>
        <v>0</v>
      </c>
      <c r="BJ249" s="18" t="s">
        <v>129</v>
      </c>
      <c r="BK249" s="173">
        <f>ROUND(I249*H249,2)</f>
        <v>0</v>
      </c>
      <c r="BL249" s="18" t="s">
        <v>208</v>
      </c>
      <c r="BM249" s="18" t="s">
        <v>523</v>
      </c>
    </row>
    <row r="250" spans="2:63" s="10" customFormat="1" ht="29.25" customHeight="1">
      <c r="B250" s="147"/>
      <c r="D250" s="158" t="s">
        <v>74</v>
      </c>
      <c r="E250" s="159" t="s">
        <v>524</v>
      </c>
      <c r="F250" s="159" t="s">
        <v>525</v>
      </c>
      <c r="I250" s="150"/>
      <c r="J250" s="160">
        <f>BK250</f>
        <v>0</v>
      </c>
      <c r="L250" s="147"/>
      <c r="M250" s="152"/>
      <c r="N250" s="153"/>
      <c r="O250" s="153"/>
      <c r="P250" s="154">
        <f>SUM(P251:P256)</f>
        <v>0</v>
      </c>
      <c r="Q250" s="153"/>
      <c r="R250" s="154">
        <f>SUM(R251:R256)</f>
        <v>0.17556</v>
      </c>
      <c r="S250" s="153"/>
      <c r="T250" s="155">
        <f>SUM(T251:T256)</f>
        <v>0.39</v>
      </c>
      <c r="AR250" s="148" t="s">
        <v>81</v>
      </c>
      <c r="AT250" s="156" t="s">
        <v>74</v>
      </c>
      <c r="AU250" s="156" t="s">
        <v>22</v>
      </c>
      <c r="AY250" s="148" t="s">
        <v>122</v>
      </c>
      <c r="BK250" s="157">
        <f>SUM(BK251:BK256)</f>
        <v>0</v>
      </c>
    </row>
    <row r="251" spans="2:65" s="1" customFormat="1" ht="22.5" customHeight="1">
      <c r="B251" s="161"/>
      <c r="C251" s="162" t="s">
        <v>526</v>
      </c>
      <c r="D251" s="162" t="s">
        <v>124</v>
      </c>
      <c r="E251" s="163" t="s">
        <v>527</v>
      </c>
      <c r="F251" s="164" t="s">
        <v>528</v>
      </c>
      <c r="G251" s="165" t="s">
        <v>127</v>
      </c>
      <c r="H251" s="166">
        <v>10</v>
      </c>
      <c r="I251" s="167"/>
      <c r="J251" s="168">
        <f>ROUND(I251*H251,2)</f>
        <v>0</v>
      </c>
      <c r="K251" s="164" t="s">
        <v>128</v>
      </c>
      <c r="L251" s="35"/>
      <c r="M251" s="169" t="s">
        <v>20</v>
      </c>
      <c r="N251" s="170" t="s">
        <v>48</v>
      </c>
      <c r="O251" s="36"/>
      <c r="P251" s="171">
        <f>O251*H251</f>
        <v>0</v>
      </c>
      <c r="Q251" s="171">
        <v>2E-05</v>
      </c>
      <c r="R251" s="171">
        <f>Q251*H251</f>
        <v>0.0002</v>
      </c>
      <c r="S251" s="171">
        <v>0.039</v>
      </c>
      <c r="T251" s="172">
        <f>S251*H251</f>
        <v>0.39</v>
      </c>
      <c r="AR251" s="18" t="s">
        <v>208</v>
      </c>
      <c r="AT251" s="18" t="s">
        <v>124</v>
      </c>
      <c r="AU251" s="18" t="s">
        <v>81</v>
      </c>
      <c r="AY251" s="18" t="s">
        <v>122</v>
      </c>
      <c r="BE251" s="173">
        <f>IF(N251="základní",J251,0)</f>
        <v>0</v>
      </c>
      <c r="BF251" s="173">
        <f>IF(N251="snížená",J251,0)</f>
        <v>0</v>
      </c>
      <c r="BG251" s="173">
        <f>IF(N251="zákl. přenesená",J251,0)</f>
        <v>0</v>
      </c>
      <c r="BH251" s="173">
        <f>IF(N251="sníž. přenesená",J251,0)</f>
        <v>0</v>
      </c>
      <c r="BI251" s="173">
        <f>IF(N251="nulová",J251,0)</f>
        <v>0</v>
      </c>
      <c r="BJ251" s="18" t="s">
        <v>129</v>
      </c>
      <c r="BK251" s="173">
        <f>ROUND(I251*H251,2)</f>
        <v>0</v>
      </c>
      <c r="BL251" s="18" t="s">
        <v>208</v>
      </c>
      <c r="BM251" s="18" t="s">
        <v>529</v>
      </c>
    </row>
    <row r="252" spans="2:51" s="11" customFormat="1" ht="22.5" customHeight="1">
      <c r="B252" s="176"/>
      <c r="D252" s="174" t="s">
        <v>142</v>
      </c>
      <c r="E252" s="177" t="s">
        <v>20</v>
      </c>
      <c r="F252" s="178" t="s">
        <v>506</v>
      </c>
      <c r="H252" s="179">
        <v>10</v>
      </c>
      <c r="I252" s="180"/>
      <c r="L252" s="176"/>
      <c r="M252" s="181"/>
      <c r="N252" s="182"/>
      <c r="O252" s="182"/>
      <c r="P252" s="182"/>
      <c r="Q252" s="182"/>
      <c r="R252" s="182"/>
      <c r="S252" s="182"/>
      <c r="T252" s="183"/>
      <c r="AT252" s="184" t="s">
        <v>142</v>
      </c>
      <c r="AU252" s="184" t="s">
        <v>81</v>
      </c>
      <c r="AV252" s="11" t="s">
        <v>81</v>
      </c>
      <c r="AW252" s="11" t="s">
        <v>39</v>
      </c>
      <c r="AX252" s="11" t="s">
        <v>22</v>
      </c>
      <c r="AY252" s="184" t="s">
        <v>122</v>
      </c>
    </row>
    <row r="253" spans="2:65" s="1" customFormat="1" ht="22.5" customHeight="1">
      <c r="B253" s="161"/>
      <c r="C253" s="162" t="s">
        <v>530</v>
      </c>
      <c r="D253" s="162" t="s">
        <v>124</v>
      </c>
      <c r="E253" s="163" t="s">
        <v>531</v>
      </c>
      <c r="F253" s="164" t="s">
        <v>532</v>
      </c>
      <c r="G253" s="165" t="s">
        <v>533</v>
      </c>
      <c r="H253" s="166">
        <v>8</v>
      </c>
      <c r="I253" s="167"/>
      <c r="J253" s="168">
        <f>ROUND(I253*H253,2)</f>
        <v>0</v>
      </c>
      <c r="K253" s="164" t="s">
        <v>128</v>
      </c>
      <c r="L253" s="35"/>
      <c r="M253" s="169" t="s">
        <v>20</v>
      </c>
      <c r="N253" s="170" t="s">
        <v>48</v>
      </c>
      <c r="O253" s="36"/>
      <c r="P253" s="171">
        <f>O253*H253</f>
        <v>0</v>
      </c>
      <c r="Q253" s="171">
        <v>0.02192</v>
      </c>
      <c r="R253" s="171">
        <f>Q253*H253</f>
        <v>0.17536</v>
      </c>
      <c r="S253" s="171">
        <v>0</v>
      </c>
      <c r="T253" s="172">
        <f>S253*H253</f>
        <v>0</v>
      </c>
      <c r="AR253" s="18" t="s">
        <v>208</v>
      </c>
      <c r="AT253" s="18" t="s">
        <v>124</v>
      </c>
      <c r="AU253" s="18" t="s">
        <v>81</v>
      </c>
      <c r="AY253" s="18" t="s">
        <v>122</v>
      </c>
      <c r="BE253" s="173">
        <f>IF(N253="základní",J253,0)</f>
        <v>0</v>
      </c>
      <c r="BF253" s="173">
        <f>IF(N253="snížená",J253,0)</f>
        <v>0</v>
      </c>
      <c r="BG253" s="173">
        <f>IF(N253="zákl. přenesená",J253,0)</f>
        <v>0</v>
      </c>
      <c r="BH253" s="173">
        <f>IF(N253="sníž. přenesená",J253,0)</f>
        <v>0</v>
      </c>
      <c r="BI253" s="173">
        <f>IF(N253="nulová",J253,0)</f>
        <v>0</v>
      </c>
      <c r="BJ253" s="18" t="s">
        <v>129</v>
      </c>
      <c r="BK253" s="173">
        <f>ROUND(I253*H253,2)</f>
        <v>0</v>
      </c>
      <c r="BL253" s="18" t="s">
        <v>208</v>
      </c>
      <c r="BM253" s="18" t="s">
        <v>534</v>
      </c>
    </row>
    <row r="254" spans="2:51" s="11" customFormat="1" ht="22.5" customHeight="1">
      <c r="B254" s="176"/>
      <c r="D254" s="174" t="s">
        <v>142</v>
      </c>
      <c r="E254" s="177" t="s">
        <v>20</v>
      </c>
      <c r="F254" s="178" t="s">
        <v>535</v>
      </c>
      <c r="H254" s="179">
        <v>8</v>
      </c>
      <c r="I254" s="180"/>
      <c r="L254" s="176"/>
      <c r="M254" s="181"/>
      <c r="N254" s="182"/>
      <c r="O254" s="182"/>
      <c r="P254" s="182"/>
      <c r="Q254" s="182"/>
      <c r="R254" s="182"/>
      <c r="S254" s="182"/>
      <c r="T254" s="183"/>
      <c r="AT254" s="184" t="s">
        <v>142</v>
      </c>
      <c r="AU254" s="184" t="s">
        <v>81</v>
      </c>
      <c r="AV254" s="11" t="s">
        <v>81</v>
      </c>
      <c r="AW254" s="11" t="s">
        <v>39</v>
      </c>
      <c r="AX254" s="11" t="s">
        <v>22</v>
      </c>
      <c r="AY254" s="184" t="s">
        <v>122</v>
      </c>
    </row>
    <row r="255" spans="2:65" s="1" customFormat="1" ht="22.5" customHeight="1">
      <c r="B255" s="161"/>
      <c r="C255" s="162" t="s">
        <v>536</v>
      </c>
      <c r="D255" s="162" t="s">
        <v>124</v>
      </c>
      <c r="E255" s="163" t="s">
        <v>537</v>
      </c>
      <c r="F255" s="164" t="s">
        <v>538</v>
      </c>
      <c r="G255" s="165" t="s">
        <v>533</v>
      </c>
      <c r="H255" s="166">
        <v>2</v>
      </c>
      <c r="I255" s="167"/>
      <c r="J255" s="168">
        <f>ROUND(I255*H255,2)</f>
        <v>0</v>
      </c>
      <c r="K255" s="164" t="s">
        <v>128</v>
      </c>
      <c r="L255" s="35"/>
      <c r="M255" s="169" t="s">
        <v>20</v>
      </c>
      <c r="N255" s="170" t="s">
        <v>48</v>
      </c>
      <c r="O255" s="36"/>
      <c r="P255" s="171">
        <f>O255*H255</f>
        <v>0</v>
      </c>
      <c r="Q255" s="171">
        <v>0</v>
      </c>
      <c r="R255" s="171">
        <f>Q255*H255</f>
        <v>0</v>
      </c>
      <c r="S255" s="171">
        <v>0</v>
      </c>
      <c r="T255" s="172">
        <f>S255*H255</f>
        <v>0</v>
      </c>
      <c r="AR255" s="18" t="s">
        <v>208</v>
      </c>
      <c r="AT255" s="18" t="s">
        <v>124</v>
      </c>
      <c r="AU255" s="18" t="s">
        <v>81</v>
      </c>
      <c r="AY255" s="18" t="s">
        <v>122</v>
      </c>
      <c r="BE255" s="173">
        <f>IF(N255="základní",J255,0)</f>
        <v>0</v>
      </c>
      <c r="BF255" s="173">
        <f>IF(N255="snížená",J255,0)</f>
        <v>0</v>
      </c>
      <c r="BG255" s="173">
        <f>IF(N255="zákl. přenesená",J255,0)</f>
        <v>0</v>
      </c>
      <c r="BH255" s="173">
        <f>IF(N255="sníž. přenesená",J255,0)</f>
        <v>0</v>
      </c>
      <c r="BI255" s="173">
        <f>IF(N255="nulová",J255,0)</f>
        <v>0</v>
      </c>
      <c r="BJ255" s="18" t="s">
        <v>129</v>
      </c>
      <c r="BK255" s="173">
        <f>ROUND(I255*H255,2)</f>
        <v>0</v>
      </c>
      <c r="BL255" s="18" t="s">
        <v>208</v>
      </c>
      <c r="BM255" s="18" t="s">
        <v>539</v>
      </c>
    </row>
    <row r="256" spans="2:65" s="1" customFormat="1" ht="22.5" customHeight="1">
      <c r="B256" s="161"/>
      <c r="C256" s="162" t="s">
        <v>540</v>
      </c>
      <c r="D256" s="162" t="s">
        <v>124</v>
      </c>
      <c r="E256" s="163" t="s">
        <v>541</v>
      </c>
      <c r="F256" s="164" t="s">
        <v>542</v>
      </c>
      <c r="G256" s="165" t="s">
        <v>522</v>
      </c>
      <c r="H256" s="216"/>
      <c r="I256" s="167"/>
      <c r="J256" s="168">
        <f>ROUND(I256*H256,2)</f>
        <v>0</v>
      </c>
      <c r="K256" s="164" t="s">
        <v>128</v>
      </c>
      <c r="L256" s="35"/>
      <c r="M256" s="169" t="s">
        <v>20</v>
      </c>
      <c r="N256" s="170" t="s">
        <v>48</v>
      </c>
      <c r="O256" s="36"/>
      <c r="P256" s="171">
        <f>O256*H256</f>
        <v>0</v>
      </c>
      <c r="Q256" s="171">
        <v>0</v>
      </c>
      <c r="R256" s="171">
        <f>Q256*H256</f>
        <v>0</v>
      </c>
      <c r="S256" s="171">
        <v>0</v>
      </c>
      <c r="T256" s="172">
        <f>S256*H256</f>
        <v>0</v>
      </c>
      <c r="AR256" s="18" t="s">
        <v>208</v>
      </c>
      <c r="AT256" s="18" t="s">
        <v>124</v>
      </c>
      <c r="AU256" s="18" t="s">
        <v>81</v>
      </c>
      <c r="AY256" s="18" t="s">
        <v>122</v>
      </c>
      <c r="BE256" s="173">
        <f>IF(N256="základní",J256,0)</f>
        <v>0</v>
      </c>
      <c r="BF256" s="173">
        <f>IF(N256="snížená",J256,0)</f>
        <v>0</v>
      </c>
      <c r="BG256" s="173">
        <f>IF(N256="zákl. přenesená",J256,0)</f>
        <v>0</v>
      </c>
      <c r="BH256" s="173">
        <f>IF(N256="sníž. přenesená",J256,0)</f>
        <v>0</v>
      </c>
      <c r="BI256" s="173">
        <f>IF(N256="nulová",J256,0)</f>
        <v>0</v>
      </c>
      <c r="BJ256" s="18" t="s">
        <v>129</v>
      </c>
      <c r="BK256" s="173">
        <f>ROUND(I256*H256,2)</f>
        <v>0</v>
      </c>
      <c r="BL256" s="18" t="s">
        <v>208</v>
      </c>
      <c r="BM256" s="18" t="s">
        <v>543</v>
      </c>
    </row>
    <row r="257" spans="2:63" s="10" customFormat="1" ht="36.75" customHeight="1">
      <c r="B257" s="147"/>
      <c r="D257" s="148" t="s">
        <v>74</v>
      </c>
      <c r="E257" s="149" t="s">
        <v>235</v>
      </c>
      <c r="F257" s="149" t="s">
        <v>544</v>
      </c>
      <c r="I257" s="150"/>
      <c r="J257" s="151">
        <f>BK257</f>
        <v>0</v>
      </c>
      <c r="L257" s="147"/>
      <c r="M257" s="152"/>
      <c r="N257" s="153"/>
      <c r="O257" s="153"/>
      <c r="P257" s="154">
        <f>P258</f>
        <v>0</v>
      </c>
      <c r="Q257" s="153"/>
      <c r="R257" s="154">
        <f>R258</f>
        <v>182.43099500000002</v>
      </c>
      <c r="S257" s="153"/>
      <c r="T257" s="155">
        <f>T258</f>
        <v>0</v>
      </c>
      <c r="AR257" s="148" t="s">
        <v>137</v>
      </c>
      <c r="AT257" s="156" t="s">
        <v>74</v>
      </c>
      <c r="AU257" s="156" t="s">
        <v>75</v>
      </c>
      <c r="AY257" s="148" t="s">
        <v>122</v>
      </c>
      <c r="BK257" s="157">
        <f>BK258</f>
        <v>0</v>
      </c>
    </row>
    <row r="258" spans="2:63" s="10" customFormat="1" ht="19.5" customHeight="1">
      <c r="B258" s="147"/>
      <c r="D258" s="158" t="s">
        <v>74</v>
      </c>
      <c r="E258" s="159" t="s">
        <v>545</v>
      </c>
      <c r="F258" s="159" t="s">
        <v>546</v>
      </c>
      <c r="I258" s="150"/>
      <c r="J258" s="160">
        <f>BK258</f>
        <v>0</v>
      </c>
      <c r="L258" s="147"/>
      <c r="M258" s="152"/>
      <c r="N258" s="153"/>
      <c r="O258" s="153"/>
      <c r="P258" s="154">
        <f>SUM(P259:P325)</f>
        <v>0</v>
      </c>
      <c r="Q258" s="153"/>
      <c r="R258" s="154">
        <f>SUM(R259:R325)</f>
        <v>182.43099500000002</v>
      </c>
      <c r="S258" s="153"/>
      <c r="T258" s="155">
        <f>SUM(T259:T325)</f>
        <v>0</v>
      </c>
      <c r="AR258" s="148" t="s">
        <v>137</v>
      </c>
      <c r="AT258" s="156" t="s">
        <v>74</v>
      </c>
      <c r="AU258" s="156" t="s">
        <v>22</v>
      </c>
      <c r="AY258" s="148" t="s">
        <v>122</v>
      </c>
      <c r="BK258" s="157">
        <f>SUM(BK259:BK325)</f>
        <v>0</v>
      </c>
    </row>
    <row r="259" spans="2:65" s="1" customFormat="1" ht="22.5" customHeight="1">
      <c r="B259" s="161"/>
      <c r="C259" s="162" t="s">
        <v>547</v>
      </c>
      <c r="D259" s="162" t="s">
        <v>124</v>
      </c>
      <c r="E259" s="163" t="s">
        <v>548</v>
      </c>
      <c r="F259" s="164" t="s">
        <v>549</v>
      </c>
      <c r="G259" s="165" t="s">
        <v>165</v>
      </c>
      <c r="H259" s="166">
        <v>216</v>
      </c>
      <c r="I259" s="167"/>
      <c r="J259" s="168">
        <f>ROUND(I259*H259,2)</f>
        <v>0</v>
      </c>
      <c r="K259" s="164" t="s">
        <v>20</v>
      </c>
      <c r="L259" s="35"/>
      <c r="M259" s="169" t="s">
        <v>20</v>
      </c>
      <c r="N259" s="170" t="s">
        <v>48</v>
      </c>
      <c r="O259" s="36"/>
      <c r="P259" s="171">
        <f>O259*H259</f>
        <v>0</v>
      </c>
      <c r="Q259" s="171">
        <v>2E-05</v>
      </c>
      <c r="R259" s="171">
        <f>Q259*H259</f>
        <v>0.00432</v>
      </c>
      <c r="S259" s="171">
        <v>0</v>
      </c>
      <c r="T259" s="172">
        <f>S259*H259</f>
        <v>0</v>
      </c>
      <c r="AR259" s="18" t="s">
        <v>447</v>
      </c>
      <c r="AT259" s="18" t="s">
        <v>124</v>
      </c>
      <c r="AU259" s="18" t="s">
        <v>81</v>
      </c>
      <c r="AY259" s="18" t="s">
        <v>122</v>
      </c>
      <c r="BE259" s="173">
        <f>IF(N259="základní",J259,0)</f>
        <v>0</v>
      </c>
      <c r="BF259" s="173">
        <f>IF(N259="snížená",J259,0)</f>
        <v>0</v>
      </c>
      <c r="BG259" s="173">
        <f>IF(N259="zákl. přenesená",J259,0)</f>
        <v>0</v>
      </c>
      <c r="BH259" s="173">
        <f>IF(N259="sníž. přenesená",J259,0)</f>
        <v>0</v>
      </c>
      <c r="BI259" s="173">
        <f>IF(N259="nulová",J259,0)</f>
        <v>0</v>
      </c>
      <c r="BJ259" s="18" t="s">
        <v>129</v>
      </c>
      <c r="BK259" s="173">
        <f>ROUND(I259*H259,2)</f>
        <v>0</v>
      </c>
      <c r="BL259" s="18" t="s">
        <v>447</v>
      </c>
      <c r="BM259" s="18" t="s">
        <v>550</v>
      </c>
    </row>
    <row r="260" spans="2:51" s="11" customFormat="1" ht="22.5" customHeight="1">
      <c r="B260" s="176"/>
      <c r="D260" s="174" t="s">
        <v>142</v>
      </c>
      <c r="E260" s="177" t="s">
        <v>20</v>
      </c>
      <c r="F260" s="178" t="s">
        <v>551</v>
      </c>
      <c r="H260" s="179">
        <v>216</v>
      </c>
      <c r="I260" s="180"/>
      <c r="L260" s="176"/>
      <c r="M260" s="181"/>
      <c r="N260" s="182"/>
      <c r="O260" s="182"/>
      <c r="P260" s="182"/>
      <c r="Q260" s="182"/>
      <c r="R260" s="182"/>
      <c r="S260" s="182"/>
      <c r="T260" s="183"/>
      <c r="AT260" s="184" t="s">
        <v>142</v>
      </c>
      <c r="AU260" s="184" t="s">
        <v>81</v>
      </c>
      <c r="AV260" s="11" t="s">
        <v>81</v>
      </c>
      <c r="AW260" s="11" t="s">
        <v>39</v>
      </c>
      <c r="AX260" s="11" t="s">
        <v>22</v>
      </c>
      <c r="AY260" s="184" t="s">
        <v>122</v>
      </c>
    </row>
    <row r="261" spans="2:65" s="1" customFormat="1" ht="22.5" customHeight="1">
      <c r="B261" s="161"/>
      <c r="C261" s="206" t="s">
        <v>552</v>
      </c>
      <c r="D261" s="206" t="s">
        <v>235</v>
      </c>
      <c r="E261" s="207" t="s">
        <v>553</v>
      </c>
      <c r="F261" s="208" t="s">
        <v>554</v>
      </c>
      <c r="G261" s="209" t="s">
        <v>165</v>
      </c>
      <c r="H261" s="210">
        <v>216</v>
      </c>
      <c r="I261" s="211"/>
      <c r="J261" s="212">
        <f>ROUND(I261*H261,2)</f>
        <v>0</v>
      </c>
      <c r="K261" s="208" t="s">
        <v>20</v>
      </c>
      <c r="L261" s="213"/>
      <c r="M261" s="214" t="s">
        <v>20</v>
      </c>
      <c r="N261" s="215" t="s">
        <v>48</v>
      </c>
      <c r="O261" s="36"/>
      <c r="P261" s="171">
        <f>O261*H261</f>
        <v>0</v>
      </c>
      <c r="Q261" s="171">
        <v>0.00822</v>
      </c>
      <c r="R261" s="171">
        <f>Q261*H261</f>
        <v>1.77552</v>
      </c>
      <c r="S261" s="171">
        <v>0</v>
      </c>
      <c r="T261" s="172">
        <f>S261*H261</f>
        <v>0</v>
      </c>
      <c r="AR261" s="18" t="s">
        <v>162</v>
      </c>
      <c r="AT261" s="18" t="s">
        <v>235</v>
      </c>
      <c r="AU261" s="18" t="s">
        <v>81</v>
      </c>
      <c r="AY261" s="18" t="s">
        <v>122</v>
      </c>
      <c r="BE261" s="173">
        <f>IF(N261="základní",J261,0)</f>
        <v>0</v>
      </c>
      <c r="BF261" s="173">
        <f>IF(N261="snížená",J261,0)</f>
        <v>0</v>
      </c>
      <c r="BG261" s="173">
        <f>IF(N261="zákl. přenesená",J261,0)</f>
        <v>0</v>
      </c>
      <c r="BH261" s="173">
        <f>IF(N261="sníž. přenesená",J261,0)</f>
        <v>0</v>
      </c>
      <c r="BI261" s="173">
        <f>IF(N261="nulová",J261,0)</f>
        <v>0</v>
      </c>
      <c r="BJ261" s="18" t="s">
        <v>129</v>
      </c>
      <c r="BK261" s="173">
        <f>ROUND(I261*H261,2)</f>
        <v>0</v>
      </c>
      <c r="BL261" s="18" t="s">
        <v>129</v>
      </c>
      <c r="BM261" s="18" t="s">
        <v>555</v>
      </c>
    </row>
    <row r="262" spans="2:47" s="1" customFormat="1" ht="30" customHeight="1">
      <c r="B262" s="35"/>
      <c r="D262" s="174" t="s">
        <v>131</v>
      </c>
      <c r="F262" s="175" t="s">
        <v>556</v>
      </c>
      <c r="I262" s="135"/>
      <c r="L262" s="35"/>
      <c r="M262" s="64"/>
      <c r="N262" s="36"/>
      <c r="O262" s="36"/>
      <c r="P262" s="36"/>
      <c r="Q262" s="36"/>
      <c r="R262" s="36"/>
      <c r="S262" s="36"/>
      <c r="T262" s="65"/>
      <c r="AT262" s="18" t="s">
        <v>131</v>
      </c>
      <c r="AU262" s="18" t="s">
        <v>81</v>
      </c>
    </row>
    <row r="263" spans="2:65" s="1" customFormat="1" ht="22.5" customHeight="1">
      <c r="B263" s="161"/>
      <c r="C263" s="206" t="s">
        <v>557</v>
      </c>
      <c r="D263" s="206" t="s">
        <v>235</v>
      </c>
      <c r="E263" s="207" t="s">
        <v>558</v>
      </c>
      <c r="F263" s="208" t="s">
        <v>559</v>
      </c>
      <c r="G263" s="209" t="s">
        <v>127</v>
      </c>
      <c r="H263" s="210">
        <v>50</v>
      </c>
      <c r="I263" s="211"/>
      <c r="J263" s="212">
        <f>ROUND(I263*H263,2)</f>
        <v>0</v>
      </c>
      <c r="K263" s="208" t="s">
        <v>20</v>
      </c>
      <c r="L263" s="213"/>
      <c r="M263" s="214" t="s">
        <v>20</v>
      </c>
      <c r="N263" s="215" t="s">
        <v>48</v>
      </c>
      <c r="O263" s="36"/>
      <c r="P263" s="171">
        <f>O263*H263</f>
        <v>0</v>
      </c>
      <c r="Q263" s="171">
        <v>0.0036</v>
      </c>
      <c r="R263" s="171">
        <f>Q263*H263</f>
        <v>0.18</v>
      </c>
      <c r="S263" s="171">
        <v>0</v>
      </c>
      <c r="T263" s="172">
        <f>S263*H263</f>
        <v>0</v>
      </c>
      <c r="AR263" s="18" t="s">
        <v>162</v>
      </c>
      <c r="AT263" s="18" t="s">
        <v>235</v>
      </c>
      <c r="AU263" s="18" t="s">
        <v>81</v>
      </c>
      <c r="AY263" s="18" t="s">
        <v>122</v>
      </c>
      <c r="BE263" s="173">
        <f>IF(N263="základní",J263,0)</f>
        <v>0</v>
      </c>
      <c r="BF263" s="173">
        <f>IF(N263="snížená",J263,0)</f>
        <v>0</v>
      </c>
      <c r="BG263" s="173">
        <f>IF(N263="zákl. přenesená",J263,0)</f>
        <v>0</v>
      </c>
      <c r="BH263" s="173">
        <f>IF(N263="sníž. přenesená",J263,0)</f>
        <v>0</v>
      </c>
      <c r="BI263" s="173">
        <f>IF(N263="nulová",J263,0)</f>
        <v>0</v>
      </c>
      <c r="BJ263" s="18" t="s">
        <v>129</v>
      </c>
      <c r="BK263" s="173">
        <f>ROUND(I263*H263,2)</f>
        <v>0</v>
      </c>
      <c r="BL263" s="18" t="s">
        <v>129</v>
      </c>
      <c r="BM263" s="18" t="s">
        <v>560</v>
      </c>
    </row>
    <row r="264" spans="2:65" s="1" customFormat="1" ht="22.5" customHeight="1">
      <c r="B264" s="161"/>
      <c r="C264" s="206" t="s">
        <v>561</v>
      </c>
      <c r="D264" s="206" t="s">
        <v>235</v>
      </c>
      <c r="E264" s="207" t="s">
        <v>562</v>
      </c>
      <c r="F264" s="208" t="s">
        <v>563</v>
      </c>
      <c r="G264" s="209" t="s">
        <v>127</v>
      </c>
      <c r="H264" s="210">
        <v>8</v>
      </c>
      <c r="I264" s="211"/>
      <c r="J264" s="212">
        <f>ROUND(I264*H264,2)</f>
        <v>0</v>
      </c>
      <c r="K264" s="208" t="s">
        <v>20</v>
      </c>
      <c r="L264" s="213"/>
      <c r="M264" s="214" t="s">
        <v>20</v>
      </c>
      <c r="N264" s="215" t="s">
        <v>48</v>
      </c>
      <c r="O264" s="36"/>
      <c r="P264" s="171">
        <f>O264*H264</f>
        <v>0</v>
      </c>
      <c r="Q264" s="171">
        <v>0.0036</v>
      </c>
      <c r="R264" s="171">
        <f>Q264*H264</f>
        <v>0.0288</v>
      </c>
      <c r="S264" s="171">
        <v>0</v>
      </c>
      <c r="T264" s="172">
        <f>S264*H264</f>
        <v>0</v>
      </c>
      <c r="AR264" s="18" t="s">
        <v>162</v>
      </c>
      <c r="AT264" s="18" t="s">
        <v>235</v>
      </c>
      <c r="AU264" s="18" t="s">
        <v>81</v>
      </c>
      <c r="AY264" s="18" t="s">
        <v>122</v>
      </c>
      <c r="BE264" s="173">
        <f>IF(N264="základní",J264,0)</f>
        <v>0</v>
      </c>
      <c r="BF264" s="173">
        <f>IF(N264="snížená",J264,0)</f>
        <v>0</v>
      </c>
      <c r="BG264" s="173">
        <f>IF(N264="zákl. přenesená",J264,0)</f>
        <v>0</v>
      </c>
      <c r="BH264" s="173">
        <f>IF(N264="sníž. přenesená",J264,0)</f>
        <v>0</v>
      </c>
      <c r="BI264" s="173">
        <f>IF(N264="nulová",J264,0)</f>
        <v>0</v>
      </c>
      <c r="BJ264" s="18" t="s">
        <v>129</v>
      </c>
      <c r="BK264" s="173">
        <f>ROUND(I264*H264,2)</f>
        <v>0</v>
      </c>
      <c r="BL264" s="18" t="s">
        <v>129</v>
      </c>
      <c r="BM264" s="18" t="s">
        <v>564</v>
      </c>
    </row>
    <row r="265" spans="2:65" s="1" customFormat="1" ht="22.5" customHeight="1">
      <c r="B265" s="161"/>
      <c r="C265" s="206" t="s">
        <v>565</v>
      </c>
      <c r="D265" s="206" t="s">
        <v>235</v>
      </c>
      <c r="E265" s="207" t="s">
        <v>566</v>
      </c>
      <c r="F265" s="208" t="s">
        <v>567</v>
      </c>
      <c r="G265" s="209" t="s">
        <v>127</v>
      </c>
      <c r="H265" s="210">
        <v>16</v>
      </c>
      <c r="I265" s="211"/>
      <c r="J265" s="212">
        <f>ROUND(I265*H265,2)</f>
        <v>0</v>
      </c>
      <c r="K265" s="208" t="s">
        <v>20</v>
      </c>
      <c r="L265" s="213"/>
      <c r="M265" s="214" t="s">
        <v>20</v>
      </c>
      <c r="N265" s="215" t="s">
        <v>48</v>
      </c>
      <c r="O265" s="36"/>
      <c r="P265" s="171">
        <f>O265*H265</f>
        <v>0</v>
      </c>
      <c r="Q265" s="171">
        <v>0.0036</v>
      </c>
      <c r="R265" s="171">
        <f>Q265*H265</f>
        <v>0.0576</v>
      </c>
      <c r="S265" s="171">
        <v>0</v>
      </c>
      <c r="T265" s="172">
        <f>S265*H265</f>
        <v>0</v>
      </c>
      <c r="AR265" s="18" t="s">
        <v>162</v>
      </c>
      <c r="AT265" s="18" t="s">
        <v>235</v>
      </c>
      <c r="AU265" s="18" t="s">
        <v>81</v>
      </c>
      <c r="AY265" s="18" t="s">
        <v>122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18" t="s">
        <v>129</v>
      </c>
      <c r="BK265" s="173">
        <f>ROUND(I265*H265,2)</f>
        <v>0</v>
      </c>
      <c r="BL265" s="18" t="s">
        <v>129</v>
      </c>
      <c r="BM265" s="18" t="s">
        <v>568</v>
      </c>
    </row>
    <row r="266" spans="2:65" s="1" customFormat="1" ht="22.5" customHeight="1">
      <c r="B266" s="161"/>
      <c r="C266" s="162" t="s">
        <v>569</v>
      </c>
      <c r="D266" s="162" t="s">
        <v>124</v>
      </c>
      <c r="E266" s="163" t="s">
        <v>570</v>
      </c>
      <c r="F266" s="164" t="s">
        <v>571</v>
      </c>
      <c r="G266" s="165" t="s">
        <v>165</v>
      </c>
      <c r="H266" s="166">
        <v>215</v>
      </c>
      <c r="I266" s="167"/>
      <c r="J266" s="168">
        <f>ROUND(I266*H266,2)</f>
        <v>0</v>
      </c>
      <c r="K266" s="164" t="s">
        <v>20</v>
      </c>
      <c r="L266" s="35"/>
      <c r="M266" s="169" t="s">
        <v>20</v>
      </c>
      <c r="N266" s="170" t="s">
        <v>48</v>
      </c>
      <c r="O266" s="36"/>
      <c r="P266" s="171">
        <f>O266*H266</f>
        <v>0</v>
      </c>
      <c r="Q266" s="171">
        <v>3E-05</v>
      </c>
      <c r="R266" s="171">
        <f>Q266*H266</f>
        <v>0.00645</v>
      </c>
      <c r="S266" s="171">
        <v>0</v>
      </c>
      <c r="T266" s="172">
        <f>S266*H266</f>
        <v>0</v>
      </c>
      <c r="AR266" s="18" t="s">
        <v>447</v>
      </c>
      <c r="AT266" s="18" t="s">
        <v>124</v>
      </c>
      <c r="AU266" s="18" t="s">
        <v>81</v>
      </c>
      <c r="AY266" s="18" t="s">
        <v>122</v>
      </c>
      <c r="BE266" s="173">
        <f>IF(N266="základní",J266,0)</f>
        <v>0</v>
      </c>
      <c r="BF266" s="173">
        <f>IF(N266="snížená",J266,0)</f>
        <v>0</v>
      </c>
      <c r="BG266" s="173">
        <f>IF(N266="zákl. přenesená",J266,0)</f>
        <v>0</v>
      </c>
      <c r="BH266" s="173">
        <f>IF(N266="sníž. přenesená",J266,0)</f>
        <v>0</v>
      </c>
      <c r="BI266" s="173">
        <f>IF(N266="nulová",J266,0)</f>
        <v>0</v>
      </c>
      <c r="BJ266" s="18" t="s">
        <v>129</v>
      </c>
      <c r="BK266" s="173">
        <f>ROUND(I266*H266,2)</f>
        <v>0</v>
      </c>
      <c r="BL266" s="18" t="s">
        <v>447</v>
      </c>
      <c r="BM266" s="18" t="s">
        <v>572</v>
      </c>
    </row>
    <row r="267" spans="2:51" s="11" customFormat="1" ht="22.5" customHeight="1">
      <c r="B267" s="176"/>
      <c r="D267" s="174" t="s">
        <v>142</v>
      </c>
      <c r="E267" s="177" t="s">
        <v>20</v>
      </c>
      <c r="F267" s="178" t="s">
        <v>573</v>
      </c>
      <c r="H267" s="179">
        <v>215</v>
      </c>
      <c r="I267" s="180"/>
      <c r="L267" s="176"/>
      <c r="M267" s="181"/>
      <c r="N267" s="182"/>
      <c r="O267" s="182"/>
      <c r="P267" s="182"/>
      <c r="Q267" s="182"/>
      <c r="R267" s="182"/>
      <c r="S267" s="182"/>
      <c r="T267" s="183"/>
      <c r="AT267" s="184" t="s">
        <v>142</v>
      </c>
      <c r="AU267" s="184" t="s">
        <v>81</v>
      </c>
      <c r="AV267" s="11" t="s">
        <v>81</v>
      </c>
      <c r="AW267" s="11" t="s">
        <v>39</v>
      </c>
      <c r="AX267" s="11" t="s">
        <v>22</v>
      </c>
      <c r="AY267" s="184" t="s">
        <v>122</v>
      </c>
    </row>
    <row r="268" spans="2:65" s="1" customFormat="1" ht="22.5" customHeight="1">
      <c r="B268" s="161"/>
      <c r="C268" s="206" t="s">
        <v>574</v>
      </c>
      <c r="D268" s="206" t="s">
        <v>235</v>
      </c>
      <c r="E268" s="207" t="s">
        <v>575</v>
      </c>
      <c r="F268" s="208" t="s">
        <v>576</v>
      </c>
      <c r="G268" s="209" t="s">
        <v>165</v>
      </c>
      <c r="H268" s="210">
        <v>215</v>
      </c>
      <c r="I268" s="211"/>
      <c r="J268" s="212">
        <f>ROUND(I268*H268,2)</f>
        <v>0</v>
      </c>
      <c r="K268" s="208" t="s">
        <v>20</v>
      </c>
      <c r="L268" s="213"/>
      <c r="M268" s="214" t="s">
        <v>20</v>
      </c>
      <c r="N268" s="215" t="s">
        <v>48</v>
      </c>
      <c r="O268" s="36"/>
      <c r="P268" s="171">
        <f>O268*H268</f>
        <v>0</v>
      </c>
      <c r="Q268" s="171">
        <v>0.01049</v>
      </c>
      <c r="R268" s="171">
        <f>Q268*H268</f>
        <v>2.25535</v>
      </c>
      <c r="S268" s="171">
        <v>0</v>
      </c>
      <c r="T268" s="172">
        <f>S268*H268</f>
        <v>0</v>
      </c>
      <c r="AR268" s="18" t="s">
        <v>162</v>
      </c>
      <c r="AT268" s="18" t="s">
        <v>235</v>
      </c>
      <c r="AU268" s="18" t="s">
        <v>81</v>
      </c>
      <c r="AY268" s="18" t="s">
        <v>122</v>
      </c>
      <c r="BE268" s="173">
        <f>IF(N268="základní",J268,0)</f>
        <v>0</v>
      </c>
      <c r="BF268" s="173">
        <f>IF(N268="snížená",J268,0)</f>
        <v>0</v>
      </c>
      <c r="BG268" s="173">
        <f>IF(N268="zákl. přenesená",J268,0)</f>
        <v>0</v>
      </c>
      <c r="BH268" s="173">
        <f>IF(N268="sníž. přenesená",J268,0)</f>
        <v>0</v>
      </c>
      <c r="BI268" s="173">
        <f>IF(N268="nulová",J268,0)</f>
        <v>0</v>
      </c>
      <c r="BJ268" s="18" t="s">
        <v>129</v>
      </c>
      <c r="BK268" s="173">
        <f>ROUND(I268*H268,2)</f>
        <v>0</v>
      </c>
      <c r="BL268" s="18" t="s">
        <v>129</v>
      </c>
      <c r="BM268" s="18" t="s">
        <v>577</v>
      </c>
    </row>
    <row r="269" spans="2:47" s="1" customFormat="1" ht="30" customHeight="1">
      <c r="B269" s="35"/>
      <c r="D269" s="174" t="s">
        <v>131</v>
      </c>
      <c r="F269" s="175" t="s">
        <v>578</v>
      </c>
      <c r="I269" s="135"/>
      <c r="L269" s="35"/>
      <c r="M269" s="64"/>
      <c r="N269" s="36"/>
      <c r="O269" s="36"/>
      <c r="P269" s="36"/>
      <c r="Q269" s="36"/>
      <c r="R269" s="36"/>
      <c r="S269" s="36"/>
      <c r="T269" s="65"/>
      <c r="AT269" s="18" t="s">
        <v>131</v>
      </c>
      <c r="AU269" s="18" t="s">
        <v>81</v>
      </c>
    </row>
    <row r="270" spans="2:65" s="1" customFormat="1" ht="22.5" customHeight="1">
      <c r="B270" s="161"/>
      <c r="C270" s="206" t="s">
        <v>579</v>
      </c>
      <c r="D270" s="206" t="s">
        <v>235</v>
      </c>
      <c r="E270" s="207" t="s">
        <v>580</v>
      </c>
      <c r="F270" s="208" t="s">
        <v>581</v>
      </c>
      <c r="G270" s="209" t="s">
        <v>127</v>
      </c>
      <c r="H270" s="210">
        <v>22</v>
      </c>
      <c r="I270" s="211"/>
      <c r="J270" s="212">
        <f>ROUND(I270*H270,2)</f>
        <v>0</v>
      </c>
      <c r="K270" s="208" t="s">
        <v>20</v>
      </c>
      <c r="L270" s="213"/>
      <c r="M270" s="214" t="s">
        <v>20</v>
      </c>
      <c r="N270" s="215" t="s">
        <v>48</v>
      </c>
      <c r="O270" s="36"/>
      <c r="P270" s="171">
        <f>O270*H270</f>
        <v>0</v>
      </c>
      <c r="Q270" s="171">
        <v>0.0043</v>
      </c>
      <c r="R270" s="171">
        <f>Q270*H270</f>
        <v>0.0946</v>
      </c>
      <c r="S270" s="171">
        <v>0</v>
      </c>
      <c r="T270" s="172">
        <f>S270*H270</f>
        <v>0</v>
      </c>
      <c r="AR270" s="18" t="s">
        <v>162</v>
      </c>
      <c r="AT270" s="18" t="s">
        <v>235</v>
      </c>
      <c r="AU270" s="18" t="s">
        <v>81</v>
      </c>
      <c r="AY270" s="18" t="s">
        <v>122</v>
      </c>
      <c r="BE270" s="173">
        <f>IF(N270="základní",J270,0)</f>
        <v>0</v>
      </c>
      <c r="BF270" s="173">
        <f>IF(N270="snížená",J270,0)</f>
        <v>0</v>
      </c>
      <c r="BG270" s="173">
        <f>IF(N270="zákl. přenesená",J270,0)</f>
        <v>0</v>
      </c>
      <c r="BH270" s="173">
        <f>IF(N270="sníž. přenesená",J270,0)</f>
        <v>0</v>
      </c>
      <c r="BI270" s="173">
        <f>IF(N270="nulová",J270,0)</f>
        <v>0</v>
      </c>
      <c r="BJ270" s="18" t="s">
        <v>129</v>
      </c>
      <c r="BK270" s="173">
        <f>ROUND(I270*H270,2)</f>
        <v>0</v>
      </c>
      <c r="BL270" s="18" t="s">
        <v>129</v>
      </c>
      <c r="BM270" s="18" t="s">
        <v>582</v>
      </c>
    </row>
    <row r="271" spans="2:65" s="1" customFormat="1" ht="22.5" customHeight="1">
      <c r="B271" s="161"/>
      <c r="C271" s="206" t="s">
        <v>583</v>
      </c>
      <c r="D271" s="206" t="s">
        <v>235</v>
      </c>
      <c r="E271" s="207" t="s">
        <v>584</v>
      </c>
      <c r="F271" s="208" t="s">
        <v>585</v>
      </c>
      <c r="G271" s="209" t="s">
        <v>127</v>
      </c>
      <c r="H271" s="210">
        <v>4</v>
      </c>
      <c r="I271" s="211"/>
      <c r="J271" s="212">
        <f>ROUND(I271*H271,2)</f>
        <v>0</v>
      </c>
      <c r="K271" s="208" t="s">
        <v>20</v>
      </c>
      <c r="L271" s="213"/>
      <c r="M271" s="214" t="s">
        <v>20</v>
      </c>
      <c r="N271" s="215" t="s">
        <v>48</v>
      </c>
      <c r="O271" s="36"/>
      <c r="P271" s="171">
        <f>O271*H271</f>
        <v>0</v>
      </c>
      <c r="Q271" s="171">
        <v>0.0043</v>
      </c>
      <c r="R271" s="171">
        <f>Q271*H271</f>
        <v>0.0172</v>
      </c>
      <c r="S271" s="171">
        <v>0</v>
      </c>
      <c r="T271" s="172">
        <f>S271*H271</f>
        <v>0</v>
      </c>
      <c r="AR271" s="18" t="s">
        <v>162</v>
      </c>
      <c r="AT271" s="18" t="s">
        <v>235</v>
      </c>
      <c r="AU271" s="18" t="s">
        <v>81</v>
      </c>
      <c r="AY271" s="18" t="s">
        <v>122</v>
      </c>
      <c r="BE271" s="173">
        <f>IF(N271="základní",J271,0)</f>
        <v>0</v>
      </c>
      <c r="BF271" s="173">
        <f>IF(N271="snížená",J271,0)</f>
        <v>0</v>
      </c>
      <c r="BG271" s="173">
        <f>IF(N271="zákl. přenesená",J271,0)</f>
        <v>0</v>
      </c>
      <c r="BH271" s="173">
        <f>IF(N271="sníž. přenesená",J271,0)</f>
        <v>0</v>
      </c>
      <c r="BI271" s="173">
        <f>IF(N271="nulová",J271,0)</f>
        <v>0</v>
      </c>
      <c r="BJ271" s="18" t="s">
        <v>129</v>
      </c>
      <c r="BK271" s="173">
        <f>ROUND(I271*H271,2)</f>
        <v>0</v>
      </c>
      <c r="BL271" s="18" t="s">
        <v>129</v>
      </c>
      <c r="BM271" s="18" t="s">
        <v>586</v>
      </c>
    </row>
    <row r="272" spans="2:65" s="1" customFormat="1" ht="22.5" customHeight="1">
      <c r="B272" s="161"/>
      <c r="C272" s="206" t="s">
        <v>587</v>
      </c>
      <c r="D272" s="206" t="s">
        <v>235</v>
      </c>
      <c r="E272" s="207" t="s">
        <v>588</v>
      </c>
      <c r="F272" s="208" t="s">
        <v>589</v>
      </c>
      <c r="G272" s="209" t="s">
        <v>127</v>
      </c>
      <c r="H272" s="210">
        <v>8</v>
      </c>
      <c r="I272" s="211"/>
      <c r="J272" s="212">
        <f>ROUND(I272*H272,2)</f>
        <v>0</v>
      </c>
      <c r="K272" s="208" t="s">
        <v>20</v>
      </c>
      <c r="L272" s="213"/>
      <c r="M272" s="214" t="s">
        <v>20</v>
      </c>
      <c r="N272" s="215" t="s">
        <v>48</v>
      </c>
      <c r="O272" s="36"/>
      <c r="P272" s="171">
        <f>O272*H272</f>
        <v>0</v>
      </c>
      <c r="Q272" s="171">
        <v>0.0043</v>
      </c>
      <c r="R272" s="171">
        <f>Q272*H272</f>
        <v>0.0344</v>
      </c>
      <c r="S272" s="171">
        <v>0</v>
      </c>
      <c r="T272" s="172">
        <f>S272*H272</f>
        <v>0</v>
      </c>
      <c r="AR272" s="18" t="s">
        <v>162</v>
      </c>
      <c r="AT272" s="18" t="s">
        <v>235</v>
      </c>
      <c r="AU272" s="18" t="s">
        <v>81</v>
      </c>
      <c r="AY272" s="18" t="s">
        <v>122</v>
      </c>
      <c r="BE272" s="173">
        <f>IF(N272="základní",J272,0)</f>
        <v>0</v>
      </c>
      <c r="BF272" s="173">
        <f>IF(N272="snížená",J272,0)</f>
        <v>0</v>
      </c>
      <c r="BG272" s="173">
        <f>IF(N272="zákl. přenesená",J272,0)</f>
        <v>0</v>
      </c>
      <c r="BH272" s="173">
        <f>IF(N272="sníž. přenesená",J272,0)</f>
        <v>0</v>
      </c>
      <c r="BI272" s="173">
        <f>IF(N272="nulová",J272,0)</f>
        <v>0</v>
      </c>
      <c r="BJ272" s="18" t="s">
        <v>129</v>
      </c>
      <c r="BK272" s="173">
        <f>ROUND(I272*H272,2)</f>
        <v>0</v>
      </c>
      <c r="BL272" s="18" t="s">
        <v>129</v>
      </c>
      <c r="BM272" s="18" t="s">
        <v>590</v>
      </c>
    </row>
    <row r="273" spans="2:65" s="1" customFormat="1" ht="22.5" customHeight="1">
      <c r="B273" s="161"/>
      <c r="C273" s="162" t="s">
        <v>591</v>
      </c>
      <c r="D273" s="162" t="s">
        <v>124</v>
      </c>
      <c r="E273" s="163" t="s">
        <v>592</v>
      </c>
      <c r="F273" s="164" t="s">
        <v>593</v>
      </c>
      <c r="G273" s="165" t="s">
        <v>165</v>
      </c>
      <c r="H273" s="166">
        <v>92</v>
      </c>
      <c r="I273" s="167"/>
      <c r="J273" s="168">
        <f>ROUND(I273*H273,2)</f>
        <v>0</v>
      </c>
      <c r="K273" s="164" t="s">
        <v>20</v>
      </c>
      <c r="L273" s="35"/>
      <c r="M273" s="169" t="s">
        <v>20</v>
      </c>
      <c r="N273" s="170" t="s">
        <v>48</v>
      </c>
      <c r="O273" s="36"/>
      <c r="P273" s="171">
        <f>O273*H273</f>
        <v>0</v>
      </c>
      <c r="Q273" s="171">
        <v>4E-05</v>
      </c>
      <c r="R273" s="171">
        <f>Q273*H273</f>
        <v>0.00368</v>
      </c>
      <c r="S273" s="171">
        <v>0</v>
      </c>
      <c r="T273" s="172">
        <f>S273*H273</f>
        <v>0</v>
      </c>
      <c r="AR273" s="18" t="s">
        <v>447</v>
      </c>
      <c r="AT273" s="18" t="s">
        <v>124</v>
      </c>
      <c r="AU273" s="18" t="s">
        <v>81</v>
      </c>
      <c r="AY273" s="18" t="s">
        <v>122</v>
      </c>
      <c r="BE273" s="173">
        <f>IF(N273="základní",J273,0)</f>
        <v>0</v>
      </c>
      <c r="BF273" s="173">
        <f>IF(N273="snížená",J273,0)</f>
        <v>0</v>
      </c>
      <c r="BG273" s="173">
        <f>IF(N273="zákl. přenesená",J273,0)</f>
        <v>0</v>
      </c>
      <c r="BH273" s="173">
        <f>IF(N273="sníž. přenesená",J273,0)</f>
        <v>0</v>
      </c>
      <c r="BI273" s="173">
        <f>IF(N273="nulová",J273,0)</f>
        <v>0</v>
      </c>
      <c r="BJ273" s="18" t="s">
        <v>129</v>
      </c>
      <c r="BK273" s="173">
        <f>ROUND(I273*H273,2)</f>
        <v>0</v>
      </c>
      <c r="BL273" s="18" t="s">
        <v>447</v>
      </c>
      <c r="BM273" s="18" t="s">
        <v>594</v>
      </c>
    </row>
    <row r="274" spans="2:51" s="11" customFormat="1" ht="22.5" customHeight="1">
      <c r="B274" s="176"/>
      <c r="D274" s="174" t="s">
        <v>142</v>
      </c>
      <c r="E274" s="177" t="s">
        <v>20</v>
      </c>
      <c r="F274" s="178" t="s">
        <v>595</v>
      </c>
      <c r="H274" s="179">
        <v>92</v>
      </c>
      <c r="I274" s="180"/>
      <c r="L274" s="176"/>
      <c r="M274" s="181"/>
      <c r="N274" s="182"/>
      <c r="O274" s="182"/>
      <c r="P274" s="182"/>
      <c r="Q274" s="182"/>
      <c r="R274" s="182"/>
      <c r="S274" s="182"/>
      <c r="T274" s="183"/>
      <c r="AT274" s="184" t="s">
        <v>142</v>
      </c>
      <c r="AU274" s="184" t="s">
        <v>81</v>
      </c>
      <c r="AV274" s="11" t="s">
        <v>81</v>
      </c>
      <c r="AW274" s="11" t="s">
        <v>39</v>
      </c>
      <c r="AX274" s="11" t="s">
        <v>22</v>
      </c>
      <c r="AY274" s="184" t="s">
        <v>122</v>
      </c>
    </row>
    <row r="275" spans="2:65" s="1" customFormat="1" ht="22.5" customHeight="1">
      <c r="B275" s="161"/>
      <c r="C275" s="206" t="s">
        <v>596</v>
      </c>
      <c r="D275" s="206" t="s">
        <v>235</v>
      </c>
      <c r="E275" s="207" t="s">
        <v>597</v>
      </c>
      <c r="F275" s="208" t="s">
        <v>598</v>
      </c>
      <c r="G275" s="209" t="s">
        <v>165</v>
      </c>
      <c r="H275" s="210">
        <v>92</v>
      </c>
      <c r="I275" s="211"/>
      <c r="J275" s="212">
        <f>ROUND(I275*H275,2)</f>
        <v>0</v>
      </c>
      <c r="K275" s="208" t="s">
        <v>20</v>
      </c>
      <c r="L275" s="213"/>
      <c r="M275" s="214" t="s">
        <v>20</v>
      </c>
      <c r="N275" s="215" t="s">
        <v>48</v>
      </c>
      <c r="O275" s="36"/>
      <c r="P275" s="171">
        <f>O275*H275</f>
        <v>0</v>
      </c>
      <c r="Q275" s="171">
        <v>0.01471</v>
      </c>
      <c r="R275" s="171">
        <f>Q275*H275</f>
        <v>1.35332</v>
      </c>
      <c r="S275" s="171">
        <v>0</v>
      </c>
      <c r="T275" s="172">
        <f>S275*H275</f>
        <v>0</v>
      </c>
      <c r="AR275" s="18" t="s">
        <v>162</v>
      </c>
      <c r="AT275" s="18" t="s">
        <v>235</v>
      </c>
      <c r="AU275" s="18" t="s">
        <v>81</v>
      </c>
      <c r="AY275" s="18" t="s">
        <v>122</v>
      </c>
      <c r="BE275" s="173">
        <f>IF(N275="základní",J275,0)</f>
        <v>0</v>
      </c>
      <c r="BF275" s="173">
        <f>IF(N275="snížená",J275,0)</f>
        <v>0</v>
      </c>
      <c r="BG275" s="173">
        <f>IF(N275="zákl. přenesená",J275,0)</f>
        <v>0</v>
      </c>
      <c r="BH275" s="173">
        <f>IF(N275="sníž. přenesená",J275,0)</f>
        <v>0</v>
      </c>
      <c r="BI275" s="173">
        <f>IF(N275="nulová",J275,0)</f>
        <v>0</v>
      </c>
      <c r="BJ275" s="18" t="s">
        <v>129</v>
      </c>
      <c r="BK275" s="173">
        <f>ROUND(I275*H275,2)</f>
        <v>0</v>
      </c>
      <c r="BL275" s="18" t="s">
        <v>129</v>
      </c>
      <c r="BM275" s="18" t="s">
        <v>599</v>
      </c>
    </row>
    <row r="276" spans="2:47" s="1" customFormat="1" ht="30" customHeight="1">
      <c r="B276" s="35"/>
      <c r="D276" s="174" t="s">
        <v>131</v>
      </c>
      <c r="F276" s="175" t="s">
        <v>600</v>
      </c>
      <c r="I276" s="135"/>
      <c r="L276" s="35"/>
      <c r="M276" s="64"/>
      <c r="N276" s="36"/>
      <c r="O276" s="36"/>
      <c r="P276" s="36"/>
      <c r="Q276" s="36"/>
      <c r="R276" s="36"/>
      <c r="S276" s="36"/>
      <c r="T276" s="65"/>
      <c r="AT276" s="18" t="s">
        <v>131</v>
      </c>
      <c r="AU276" s="18" t="s">
        <v>81</v>
      </c>
    </row>
    <row r="277" spans="2:65" s="1" customFormat="1" ht="22.5" customHeight="1">
      <c r="B277" s="161"/>
      <c r="C277" s="206" t="s">
        <v>601</v>
      </c>
      <c r="D277" s="206" t="s">
        <v>235</v>
      </c>
      <c r="E277" s="207" t="s">
        <v>602</v>
      </c>
      <c r="F277" s="208" t="s">
        <v>603</v>
      </c>
      <c r="G277" s="209" t="s">
        <v>127</v>
      </c>
      <c r="H277" s="210">
        <v>10</v>
      </c>
      <c r="I277" s="211"/>
      <c r="J277" s="212">
        <f aca="true" t="shared" si="10" ref="J277:J305">ROUND(I277*H277,2)</f>
        <v>0</v>
      </c>
      <c r="K277" s="208" t="s">
        <v>20</v>
      </c>
      <c r="L277" s="213"/>
      <c r="M277" s="214" t="s">
        <v>20</v>
      </c>
      <c r="N277" s="215" t="s">
        <v>48</v>
      </c>
      <c r="O277" s="36"/>
      <c r="P277" s="171">
        <f aca="true" t="shared" si="11" ref="P277:P305">O277*H277</f>
        <v>0</v>
      </c>
      <c r="Q277" s="171">
        <v>0.0058</v>
      </c>
      <c r="R277" s="171">
        <f aca="true" t="shared" si="12" ref="R277:R305">Q277*H277</f>
        <v>0.057999999999999996</v>
      </c>
      <c r="S277" s="171">
        <v>0</v>
      </c>
      <c r="T277" s="172">
        <f aca="true" t="shared" si="13" ref="T277:T305">S277*H277</f>
        <v>0</v>
      </c>
      <c r="AR277" s="18" t="s">
        <v>162</v>
      </c>
      <c r="AT277" s="18" t="s">
        <v>235</v>
      </c>
      <c r="AU277" s="18" t="s">
        <v>81</v>
      </c>
      <c r="AY277" s="18" t="s">
        <v>122</v>
      </c>
      <c r="BE277" s="173">
        <f aca="true" t="shared" si="14" ref="BE277:BE305">IF(N277="základní",J277,0)</f>
        <v>0</v>
      </c>
      <c r="BF277" s="173">
        <f aca="true" t="shared" si="15" ref="BF277:BF305">IF(N277="snížená",J277,0)</f>
        <v>0</v>
      </c>
      <c r="BG277" s="173">
        <f aca="true" t="shared" si="16" ref="BG277:BG305">IF(N277="zákl. přenesená",J277,0)</f>
        <v>0</v>
      </c>
      <c r="BH277" s="173">
        <f aca="true" t="shared" si="17" ref="BH277:BH305">IF(N277="sníž. přenesená",J277,0)</f>
        <v>0</v>
      </c>
      <c r="BI277" s="173">
        <f aca="true" t="shared" si="18" ref="BI277:BI305">IF(N277="nulová",J277,0)</f>
        <v>0</v>
      </c>
      <c r="BJ277" s="18" t="s">
        <v>129</v>
      </c>
      <c r="BK277" s="173">
        <f aca="true" t="shared" si="19" ref="BK277:BK305">ROUND(I277*H277,2)</f>
        <v>0</v>
      </c>
      <c r="BL277" s="18" t="s">
        <v>129</v>
      </c>
      <c r="BM277" s="18" t="s">
        <v>604</v>
      </c>
    </row>
    <row r="278" spans="2:65" s="1" customFormat="1" ht="22.5" customHeight="1">
      <c r="B278" s="161"/>
      <c r="C278" s="206" t="s">
        <v>605</v>
      </c>
      <c r="D278" s="206" t="s">
        <v>235</v>
      </c>
      <c r="E278" s="207" t="s">
        <v>606</v>
      </c>
      <c r="F278" s="208" t="s">
        <v>607</v>
      </c>
      <c r="G278" s="209" t="s">
        <v>127</v>
      </c>
      <c r="H278" s="210">
        <v>4</v>
      </c>
      <c r="I278" s="211"/>
      <c r="J278" s="212">
        <f t="shared" si="10"/>
        <v>0</v>
      </c>
      <c r="K278" s="208" t="s">
        <v>20</v>
      </c>
      <c r="L278" s="213"/>
      <c r="M278" s="214" t="s">
        <v>20</v>
      </c>
      <c r="N278" s="215" t="s">
        <v>48</v>
      </c>
      <c r="O278" s="36"/>
      <c r="P278" s="171">
        <f t="shared" si="11"/>
        <v>0</v>
      </c>
      <c r="Q278" s="171">
        <v>0.0058</v>
      </c>
      <c r="R278" s="171">
        <f t="shared" si="12"/>
        <v>0.0232</v>
      </c>
      <c r="S278" s="171">
        <v>0</v>
      </c>
      <c r="T278" s="172">
        <f t="shared" si="13"/>
        <v>0</v>
      </c>
      <c r="AR278" s="18" t="s">
        <v>162</v>
      </c>
      <c r="AT278" s="18" t="s">
        <v>235</v>
      </c>
      <c r="AU278" s="18" t="s">
        <v>81</v>
      </c>
      <c r="AY278" s="18" t="s">
        <v>122</v>
      </c>
      <c r="BE278" s="173">
        <f t="shared" si="14"/>
        <v>0</v>
      </c>
      <c r="BF278" s="173">
        <f t="shared" si="15"/>
        <v>0</v>
      </c>
      <c r="BG278" s="173">
        <f t="shared" si="16"/>
        <v>0</v>
      </c>
      <c r="BH278" s="173">
        <f t="shared" si="17"/>
        <v>0</v>
      </c>
      <c r="BI278" s="173">
        <f t="shared" si="18"/>
        <v>0</v>
      </c>
      <c r="BJ278" s="18" t="s">
        <v>129</v>
      </c>
      <c r="BK278" s="173">
        <f t="shared" si="19"/>
        <v>0</v>
      </c>
      <c r="BL278" s="18" t="s">
        <v>129</v>
      </c>
      <c r="BM278" s="18" t="s">
        <v>608</v>
      </c>
    </row>
    <row r="279" spans="2:65" s="1" customFormat="1" ht="22.5" customHeight="1">
      <c r="B279" s="161"/>
      <c r="C279" s="162" t="s">
        <v>609</v>
      </c>
      <c r="D279" s="162" t="s">
        <v>124</v>
      </c>
      <c r="E279" s="163" t="s">
        <v>610</v>
      </c>
      <c r="F279" s="164" t="s">
        <v>611</v>
      </c>
      <c r="G279" s="165" t="s">
        <v>165</v>
      </c>
      <c r="H279" s="166">
        <v>408</v>
      </c>
      <c r="I279" s="167"/>
      <c r="J279" s="168">
        <f t="shared" si="10"/>
        <v>0</v>
      </c>
      <c r="K279" s="164" t="s">
        <v>20</v>
      </c>
      <c r="L279" s="35"/>
      <c r="M279" s="169" t="s">
        <v>20</v>
      </c>
      <c r="N279" s="170" t="s">
        <v>48</v>
      </c>
      <c r="O279" s="36"/>
      <c r="P279" s="171">
        <f t="shared" si="11"/>
        <v>0</v>
      </c>
      <c r="Q279" s="171">
        <v>5E-05</v>
      </c>
      <c r="R279" s="171">
        <f t="shared" si="12"/>
        <v>0.0204</v>
      </c>
      <c r="S279" s="171">
        <v>0</v>
      </c>
      <c r="T279" s="172">
        <f t="shared" si="13"/>
        <v>0</v>
      </c>
      <c r="AR279" s="18" t="s">
        <v>447</v>
      </c>
      <c r="AT279" s="18" t="s">
        <v>124</v>
      </c>
      <c r="AU279" s="18" t="s">
        <v>81</v>
      </c>
      <c r="AY279" s="18" t="s">
        <v>122</v>
      </c>
      <c r="BE279" s="173">
        <f t="shared" si="14"/>
        <v>0</v>
      </c>
      <c r="BF279" s="173">
        <f t="shared" si="15"/>
        <v>0</v>
      </c>
      <c r="BG279" s="173">
        <f t="shared" si="16"/>
        <v>0</v>
      </c>
      <c r="BH279" s="173">
        <f t="shared" si="17"/>
        <v>0</v>
      </c>
      <c r="BI279" s="173">
        <f t="shared" si="18"/>
        <v>0</v>
      </c>
      <c r="BJ279" s="18" t="s">
        <v>129</v>
      </c>
      <c r="BK279" s="173">
        <f t="shared" si="19"/>
        <v>0</v>
      </c>
      <c r="BL279" s="18" t="s">
        <v>447</v>
      </c>
      <c r="BM279" s="18" t="s">
        <v>612</v>
      </c>
    </row>
    <row r="280" spans="2:65" s="1" customFormat="1" ht="22.5" customHeight="1">
      <c r="B280" s="161"/>
      <c r="C280" s="206" t="s">
        <v>613</v>
      </c>
      <c r="D280" s="206" t="s">
        <v>235</v>
      </c>
      <c r="E280" s="207" t="s">
        <v>614</v>
      </c>
      <c r="F280" s="208" t="s">
        <v>615</v>
      </c>
      <c r="G280" s="209" t="s">
        <v>165</v>
      </c>
      <c r="H280" s="210">
        <v>228</v>
      </c>
      <c r="I280" s="211"/>
      <c r="J280" s="212">
        <f t="shared" si="10"/>
        <v>0</v>
      </c>
      <c r="K280" s="208" t="s">
        <v>20</v>
      </c>
      <c r="L280" s="213"/>
      <c r="M280" s="214" t="s">
        <v>20</v>
      </c>
      <c r="N280" s="215" t="s">
        <v>48</v>
      </c>
      <c r="O280" s="36"/>
      <c r="P280" s="171">
        <f t="shared" si="11"/>
        <v>0</v>
      </c>
      <c r="Q280" s="171">
        <v>0.01916</v>
      </c>
      <c r="R280" s="171">
        <f t="shared" si="12"/>
        <v>4.36848</v>
      </c>
      <c r="S280" s="171">
        <v>0</v>
      </c>
      <c r="T280" s="172">
        <f t="shared" si="13"/>
        <v>0</v>
      </c>
      <c r="AR280" s="18" t="s">
        <v>410</v>
      </c>
      <c r="AT280" s="18" t="s">
        <v>235</v>
      </c>
      <c r="AU280" s="18" t="s">
        <v>81</v>
      </c>
      <c r="AY280" s="18" t="s">
        <v>122</v>
      </c>
      <c r="BE280" s="173">
        <f t="shared" si="14"/>
        <v>0</v>
      </c>
      <c r="BF280" s="173">
        <f t="shared" si="15"/>
        <v>0</v>
      </c>
      <c r="BG280" s="173">
        <f t="shared" si="16"/>
        <v>0</v>
      </c>
      <c r="BH280" s="173">
        <f t="shared" si="17"/>
        <v>0</v>
      </c>
      <c r="BI280" s="173">
        <f t="shared" si="18"/>
        <v>0</v>
      </c>
      <c r="BJ280" s="18" t="s">
        <v>129</v>
      </c>
      <c r="BK280" s="173">
        <f t="shared" si="19"/>
        <v>0</v>
      </c>
      <c r="BL280" s="18" t="s">
        <v>410</v>
      </c>
      <c r="BM280" s="18" t="s">
        <v>616</v>
      </c>
    </row>
    <row r="281" spans="2:65" s="1" customFormat="1" ht="22.5" customHeight="1">
      <c r="B281" s="161"/>
      <c r="C281" s="206" t="s">
        <v>617</v>
      </c>
      <c r="D281" s="206" t="s">
        <v>235</v>
      </c>
      <c r="E281" s="207" t="s">
        <v>618</v>
      </c>
      <c r="F281" s="208" t="s">
        <v>619</v>
      </c>
      <c r="G281" s="209" t="s">
        <v>127</v>
      </c>
      <c r="H281" s="210">
        <v>40</v>
      </c>
      <c r="I281" s="211"/>
      <c r="J281" s="212">
        <f t="shared" si="10"/>
        <v>0</v>
      </c>
      <c r="K281" s="208" t="s">
        <v>20</v>
      </c>
      <c r="L281" s="213"/>
      <c r="M281" s="214" t="s">
        <v>20</v>
      </c>
      <c r="N281" s="215" t="s">
        <v>48</v>
      </c>
      <c r="O281" s="36"/>
      <c r="P281" s="171">
        <f t="shared" si="11"/>
        <v>0</v>
      </c>
      <c r="Q281" s="171">
        <v>0.0066</v>
      </c>
      <c r="R281" s="171">
        <f t="shared" si="12"/>
        <v>0.264</v>
      </c>
      <c r="S281" s="171">
        <v>0</v>
      </c>
      <c r="T281" s="172">
        <f t="shared" si="13"/>
        <v>0</v>
      </c>
      <c r="AR281" s="18" t="s">
        <v>410</v>
      </c>
      <c r="AT281" s="18" t="s">
        <v>235</v>
      </c>
      <c r="AU281" s="18" t="s">
        <v>81</v>
      </c>
      <c r="AY281" s="18" t="s">
        <v>122</v>
      </c>
      <c r="BE281" s="173">
        <f t="shared" si="14"/>
        <v>0</v>
      </c>
      <c r="BF281" s="173">
        <f t="shared" si="15"/>
        <v>0</v>
      </c>
      <c r="BG281" s="173">
        <f t="shared" si="16"/>
        <v>0</v>
      </c>
      <c r="BH281" s="173">
        <f t="shared" si="17"/>
        <v>0</v>
      </c>
      <c r="BI281" s="173">
        <f t="shared" si="18"/>
        <v>0</v>
      </c>
      <c r="BJ281" s="18" t="s">
        <v>129</v>
      </c>
      <c r="BK281" s="173">
        <f t="shared" si="19"/>
        <v>0</v>
      </c>
      <c r="BL281" s="18" t="s">
        <v>410</v>
      </c>
      <c r="BM281" s="18" t="s">
        <v>620</v>
      </c>
    </row>
    <row r="282" spans="2:65" s="1" customFormat="1" ht="22.5" customHeight="1">
      <c r="B282" s="161"/>
      <c r="C282" s="206" t="s">
        <v>28</v>
      </c>
      <c r="D282" s="206" t="s">
        <v>235</v>
      </c>
      <c r="E282" s="207" t="s">
        <v>621</v>
      </c>
      <c r="F282" s="208" t="s">
        <v>622</v>
      </c>
      <c r="G282" s="209" t="s">
        <v>127</v>
      </c>
      <c r="H282" s="210">
        <v>2</v>
      </c>
      <c r="I282" s="211"/>
      <c r="J282" s="212">
        <f t="shared" si="10"/>
        <v>0</v>
      </c>
      <c r="K282" s="208" t="s">
        <v>20</v>
      </c>
      <c r="L282" s="213"/>
      <c r="M282" s="214" t="s">
        <v>20</v>
      </c>
      <c r="N282" s="215" t="s">
        <v>48</v>
      </c>
      <c r="O282" s="36"/>
      <c r="P282" s="171">
        <f t="shared" si="11"/>
        <v>0</v>
      </c>
      <c r="Q282" s="171">
        <v>0.0066</v>
      </c>
      <c r="R282" s="171">
        <f t="shared" si="12"/>
        <v>0.0132</v>
      </c>
      <c r="S282" s="171">
        <v>0</v>
      </c>
      <c r="T282" s="172">
        <f t="shared" si="13"/>
        <v>0</v>
      </c>
      <c r="AR282" s="18" t="s">
        <v>410</v>
      </c>
      <c r="AT282" s="18" t="s">
        <v>235</v>
      </c>
      <c r="AU282" s="18" t="s">
        <v>81</v>
      </c>
      <c r="AY282" s="18" t="s">
        <v>122</v>
      </c>
      <c r="BE282" s="173">
        <f t="shared" si="14"/>
        <v>0</v>
      </c>
      <c r="BF282" s="173">
        <f t="shared" si="15"/>
        <v>0</v>
      </c>
      <c r="BG282" s="173">
        <f t="shared" si="16"/>
        <v>0</v>
      </c>
      <c r="BH282" s="173">
        <f t="shared" si="17"/>
        <v>0</v>
      </c>
      <c r="BI282" s="173">
        <f t="shared" si="18"/>
        <v>0</v>
      </c>
      <c r="BJ282" s="18" t="s">
        <v>129</v>
      </c>
      <c r="BK282" s="173">
        <f t="shared" si="19"/>
        <v>0</v>
      </c>
      <c r="BL282" s="18" t="s">
        <v>410</v>
      </c>
      <c r="BM282" s="18" t="s">
        <v>623</v>
      </c>
    </row>
    <row r="283" spans="2:65" s="1" customFormat="1" ht="22.5" customHeight="1">
      <c r="B283" s="161"/>
      <c r="C283" s="206" t="s">
        <v>624</v>
      </c>
      <c r="D283" s="206" t="s">
        <v>235</v>
      </c>
      <c r="E283" s="207" t="s">
        <v>625</v>
      </c>
      <c r="F283" s="208" t="s">
        <v>626</v>
      </c>
      <c r="G283" s="209" t="s">
        <v>127</v>
      </c>
      <c r="H283" s="210">
        <v>12</v>
      </c>
      <c r="I283" s="211"/>
      <c r="J283" s="212">
        <f t="shared" si="10"/>
        <v>0</v>
      </c>
      <c r="K283" s="208" t="s">
        <v>20</v>
      </c>
      <c r="L283" s="213"/>
      <c r="M283" s="214" t="s">
        <v>20</v>
      </c>
      <c r="N283" s="215" t="s">
        <v>48</v>
      </c>
      <c r="O283" s="36"/>
      <c r="P283" s="171">
        <f t="shared" si="11"/>
        <v>0</v>
      </c>
      <c r="Q283" s="171">
        <v>0.0066</v>
      </c>
      <c r="R283" s="171">
        <f t="shared" si="12"/>
        <v>0.07919999999999999</v>
      </c>
      <c r="S283" s="171">
        <v>0</v>
      </c>
      <c r="T283" s="172">
        <f t="shared" si="13"/>
        <v>0</v>
      </c>
      <c r="AR283" s="18" t="s">
        <v>410</v>
      </c>
      <c r="AT283" s="18" t="s">
        <v>235</v>
      </c>
      <c r="AU283" s="18" t="s">
        <v>81</v>
      </c>
      <c r="AY283" s="18" t="s">
        <v>122</v>
      </c>
      <c r="BE283" s="173">
        <f t="shared" si="14"/>
        <v>0</v>
      </c>
      <c r="BF283" s="173">
        <f t="shared" si="15"/>
        <v>0</v>
      </c>
      <c r="BG283" s="173">
        <f t="shared" si="16"/>
        <v>0</v>
      </c>
      <c r="BH283" s="173">
        <f t="shared" si="17"/>
        <v>0</v>
      </c>
      <c r="BI283" s="173">
        <f t="shared" si="18"/>
        <v>0</v>
      </c>
      <c r="BJ283" s="18" t="s">
        <v>129</v>
      </c>
      <c r="BK283" s="173">
        <f t="shared" si="19"/>
        <v>0</v>
      </c>
      <c r="BL283" s="18" t="s">
        <v>410</v>
      </c>
      <c r="BM283" s="18" t="s">
        <v>627</v>
      </c>
    </row>
    <row r="284" spans="2:65" s="1" customFormat="1" ht="22.5" customHeight="1">
      <c r="B284" s="161"/>
      <c r="C284" s="162" t="s">
        <v>628</v>
      </c>
      <c r="D284" s="162" t="s">
        <v>124</v>
      </c>
      <c r="E284" s="163" t="s">
        <v>629</v>
      </c>
      <c r="F284" s="164" t="s">
        <v>630</v>
      </c>
      <c r="G284" s="165" t="s">
        <v>127</v>
      </c>
      <c r="H284" s="166">
        <v>20</v>
      </c>
      <c r="I284" s="167"/>
      <c r="J284" s="168">
        <f t="shared" si="10"/>
        <v>0</v>
      </c>
      <c r="K284" s="164" t="s">
        <v>20</v>
      </c>
      <c r="L284" s="35"/>
      <c r="M284" s="169" t="s">
        <v>20</v>
      </c>
      <c r="N284" s="170" t="s">
        <v>48</v>
      </c>
      <c r="O284" s="36"/>
      <c r="P284" s="171">
        <f t="shared" si="11"/>
        <v>0</v>
      </c>
      <c r="Q284" s="171">
        <v>0.00014</v>
      </c>
      <c r="R284" s="171">
        <f t="shared" si="12"/>
        <v>0.0027999999999999995</v>
      </c>
      <c r="S284" s="171">
        <v>0</v>
      </c>
      <c r="T284" s="172">
        <f t="shared" si="13"/>
        <v>0</v>
      </c>
      <c r="AR284" s="18" t="s">
        <v>447</v>
      </c>
      <c r="AT284" s="18" t="s">
        <v>124</v>
      </c>
      <c r="AU284" s="18" t="s">
        <v>81</v>
      </c>
      <c r="AY284" s="18" t="s">
        <v>122</v>
      </c>
      <c r="BE284" s="173">
        <f t="shared" si="14"/>
        <v>0</v>
      </c>
      <c r="BF284" s="173">
        <f t="shared" si="15"/>
        <v>0</v>
      </c>
      <c r="BG284" s="173">
        <f t="shared" si="16"/>
        <v>0</v>
      </c>
      <c r="BH284" s="173">
        <f t="shared" si="17"/>
        <v>0</v>
      </c>
      <c r="BI284" s="173">
        <f t="shared" si="18"/>
        <v>0</v>
      </c>
      <c r="BJ284" s="18" t="s">
        <v>129</v>
      </c>
      <c r="BK284" s="173">
        <f t="shared" si="19"/>
        <v>0</v>
      </c>
      <c r="BL284" s="18" t="s">
        <v>447</v>
      </c>
      <c r="BM284" s="18" t="s">
        <v>631</v>
      </c>
    </row>
    <row r="285" spans="2:65" s="1" customFormat="1" ht="22.5" customHeight="1">
      <c r="B285" s="161"/>
      <c r="C285" s="206" t="s">
        <v>632</v>
      </c>
      <c r="D285" s="206" t="s">
        <v>235</v>
      </c>
      <c r="E285" s="207" t="s">
        <v>633</v>
      </c>
      <c r="F285" s="208" t="s">
        <v>634</v>
      </c>
      <c r="G285" s="209" t="s">
        <v>260</v>
      </c>
      <c r="H285" s="210">
        <v>20</v>
      </c>
      <c r="I285" s="211"/>
      <c r="J285" s="212">
        <f t="shared" si="10"/>
        <v>0</v>
      </c>
      <c r="K285" s="208" t="s">
        <v>20</v>
      </c>
      <c r="L285" s="213"/>
      <c r="M285" s="214" t="s">
        <v>20</v>
      </c>
      <c r="N285" s="215" t="s">
        <v>48</v>
      </c>
      <c r="O285" s="36"/>
      <c r="P285" s="171">
        <f t="shared" si="11"/>
        <v>0</v>
      </c>
      <c r="Q285" s="171">
        <v>0.00822</v>
      </c>
      <c r="R285" s="171">
        <f t="shared" si="12"/>
        <v>0.1644</v>
      </c>
      <c r="S285" s="171">
        <v>0</v>
      </c>
      <c r="T285" s="172">
        <f t="shared" si="13"/>
        <v>0</v>
      </c>
      <c r="AR285" s="18" t="s">
        <v>162</v>
      </c>
      <c r="AT285" s="18" t="s">
        <v>235</v>
      </c>
      <c r="AU285" s="18" t="s">
        <v>81</v>
      </c>
      <c r="AY285" s="18" t="s">
        <v>122</v>
      </c>
      <c r="BE285" s="173">
        <f t="shared" si="14"/>
        <v>0</v>
      </c>
      <c r="BF285" s="173">
        <f t="shared" si="15"/>
        <v>0</v>
      </c>
      <c r="BG285" s="173">
        <f t="shared" si="16"/>
        <v>0</v>
      </c>
      <c r="BH285" s="173">
        <f t="shared" si="17"/>
        <v>0</v>
      </c>
      <c r="BI285" s="173">
        <f t="shared" si="18"/>
        <v>0</v>
      </c>
      <c r="BJ285" s="18" t="s">
        <v>129</v>
      </c>
      <c r="BK285" s="173">
        <f t="shared" si="19"/>
        <v>0</v>
      </c>
      <c r="BL285" s="18" t="s">
        <v>129</v>
      </c>
      <c r="BM285" s="18" t="s">
        <v>635</v>
      </c>
    </row>
    <row r="286" spans="2:65" s="1" customFormat="1" ht="22.5" customHeight="1">
      <c r="B286" s="161"/>
      <c r="C286" s="162" t="s">
        <v>636</v>
      </c>
      <c r="D286" s="162" t="s">
        <v>124</v>
      </c>
      <c r="E286" s="163" t="s">
        <v>637</v>
      </c>
      <c r="F286" s="164" t="s">
        <v>638</v>
      </c>
      <c r="G286" s="165" t="s">
        <v>127</v>
      </c>
      <c r="H286" s="166">
        <v>2</v>
      </c>
      <c r="I286" s="167"/>
      <c r="J286" s="168">
        <f t="shared" si="10"/>
        <v>0</v>
      </c>
      <c r="K286" s="164" t="s">
        <v>20</v>
      </c>
      <c r="L286" s="35"/>
      <c r="M286" s="169" t="s">
        <v>20</v>
      </c>
      <c r="N286" s="170" t="s">
        <v>48</v>
      </c>
      <c r="O286" s="36"/>
      <c r="P286" s="171">
        <f t="shared" si="11"/>
        <v>0</v>
      </c>
      <c r="Q286" s="171">
        <v>0.00018</v>
      </c>
      <c r="R286" s="171">
        <f t="shared" si="12"/>
        <v>0.00036</v>
      </c>
      <c r="S286" s="171">
        <v>0</v>
      </c>
      <c r="T286" s="172">
        <f t="shared" si="13"/>
        <v>0</v>
      </c>
      <c r="AR286" s="18" t="s">
        <v>447</v>
      </c>
      <c r="AT286" s="18" t="s">
        <v>124</v>
      </c>
      <c r="AU286" s="18" t="s">
        <v>81</v>
      </c>
      <c r="AY286" s="18" t="s">
        <v>122</v>
      </c>
      <c r="BE286" s="173">
        <f t="shared" si="14"/>
        <v>0</v>
      </c>
      <c r="BF286" s="173">
        <f t="shared" si="15"/>
        <v>0</v>
      </c>
      <c r="BG286" s="173">
        <f t="shared" si="16"/>
        <v>0</v>
      </c>
      <c r="BH286" s="173">
        <f t="shared" si="17"/>
        <v>0</v>
      </c>
      <c r="BI286" s="173">
        <f t="shared" si="18"/>
        <v>0</v>
      </c>
      <c r="BJ286" s="18" t="s">
        <v>129</v>
      </c>
      <c r="BK286" s="173">
        <f t="shared" si="19"/>
        <v>0</v>
      </c>
      <c r="BL286" s="18" t="s">
        <v>447</v>
      </c>
      <c r="BM286" s="18" t="s">
        <v>639</v>
      </c>
    </row>
    <row r="287" spans="2:65" s="1" customFormat="1" ht="22.5" customHeight="1">
      <c r="B287" s="161"/>
      <c r="C287" s="206" t="s">
        <v>640</v>
      </c>
      <c r="D287" s="206" t="s">
        <v>235</v>
      </c>
      <c r="E287" s="207" t="s">
        <v>641</v>
      </c>
      <c r="F287" s="208" t="s">
        <v>642</v>
      </c>
      <c r="G287" s="209" t="s">
        <v>260</v>
      </c>
      <c r="H287" s="210">
        <v>2</v>
      </c>
      <c r="I287" s="211"/>
      <c r="J287" s="212">
        <f t="shared" si="10"/>
        <v>0</v>
      </c>
      <c r="K287" s="208" t="s">
        <v>20</v>
      </c>
      <c r="L287" s="213"/>
      <c r="M287" s="214" t="s">
        <v>20</v>
      </c>
      <c r="N287" s="215" t="s">
        <v>48</v>
      </c>
      <c r="O287" s="36"/>
      <c r="P287" s="171">
        <f t="shared" si="11"/>
        <v>0</v>
      </c>
      <c r="Q287" s="171">
        <v>0.01049</v>
      </c>
      <c r="R287" s="171">
        <f t="shared" si="12"/>
        <v>0.02098</v>
      </c>
      <c r="S287" s="171">
        <v>0</v>
      </c>
      <c r="T287" s="172">
        <f t="shared" si="13"/>
        <v>0</v>
      </c>
      <c r="AR287" s="18" t="s">
        <v>643</v>
      </c>
      <c r="AT287" s="18" t="s">
        <v>235</v>
      </c>
      <c r="AU287" s="18" t="s">
        <v>81</v>
      </c>
      <c r="AY287" s="18" t="s">
        <v>122</v>
      </c>
      <c r="BE287" s="173">
        <f t="shared" si="14"/>
        <v>0</v>
      </c>
      <c r="BF287" s="173">
        <f t="shared" si="15"/>
        <v>0</v>
      </c>
      <c r="BG287" s="173">
        <f t="shared" si="16"/>
        <v>0</v>
      </c>
      <c r="BH287" s="173">
        <f t="shared" si="17"/>
        <v>0</v>
      </c>
      <c r="BI287" s="173">
        <f t="shared" si="18"/>
        <v>0</v>
      </c>
      <c r="BJ287" s="18" t="s">
        <v>129</v>
      </c>
      <c r="BK287" s="173">
        <f t="shared" si="19"/>
        <v>0</v>
      </c>
      <c r="BL287" s="18" t="s">
        <v>447</v>
      </c>
      <c r="BM287" s="18" t="s">
        <v>644</v>
      </c>
    </row>
    <row r="288" spans="2:65" s="1" customFormat="1" ht="22.5" customHeight="1">
      <c r="B288" s="161"/>
      <c r="C288" s="162" t="s">
        <v>645</v>
      </c>
      <c r="D288" s="162" t="s">
        <v>124</v>
      </c>
      <c r="E288" s="163" t="s">
        <v>646</v>
      </c>
      <c r="F288" s="164" t="s">
        <v>647</v>
      </c>
      <c r="G288" s="165" t="s">
        <v>127</v>
      </c>
      <c r="H288" s="166">
        <v>4</v>
      </c>
      <c r="I288" s="167"/>
      <c r="J288" s="168">
        <f t="shared" si="10"/>
        <v>0</v>
      </c>
      <c r="K288" s="164" t="s">
        <v>20</v>
      </c>
      <c r="L288" s="35"/>
      <c r="M288" s="169" t="s">
        <v>20</v>
      </c>
      <c r="N288" s="170" t="s">
        <v>48</v>
      </c>
      <c r="O288" s="36"/>
      <c r="P288" s="171">
        <f t="shared" si="11"/>
        <v>0</v>
      </c>
      <c r="Q288" s="171">
        <v>0.00023</v>
      </c>
      <c r="R288" s="171">
        <f t="shared" si="12"/>
        <v>0.00092</v>
      </c>
      <c r="S288" s="171">
        <v>0</v>
      </c>
      <c r="T288" s="172">
        <f t="shared" si="13"/>
        <v>0</v>
      </c>
      <c r="AR288" s="18" t="s">
        <v>447</v>
      </c>
      <c r="AT288" s="18" t="s">
        <v>124</v>
      </c>
      <c r="AU288" s="18" t="s">
        <v>81</v>
      </c>
      <c r="AY288" s="18" t="s">
        <v>122</v>
      </c>
      <c r="BE288" s="173">
        <f t="shared" si="14"/>
        <v>0</v>
      </c>
      <c r="BF288" s="173">
        <f t="shared" si="15"/>
        <v>0</v>
      </c>
      <c r="BG288" s="173">
        <f t="shared" si="16"/>
        <v>0</v>
      </c>
      <c r="BH288" s="173">
        <f t="shared" si="17"/>
        <v>0</v>
      </c>
      <c r="BI288" s="173">
        <f t="shared" si="18"/>
        <v>0</v>
      </c>
      <c r="BJ288" s="18" t="s">
        <v>129</v>
      </c>
      <c r="BK288" s="173">
        <f t="shared" si="19"/>
        <v>0</v>
      </c>
      <c r="BL288" s="18" t="s">
        <v>447</v>
      </c>
      <c r="BM288" s="18" t="s">
        <v>648</v>
      </c>
    </row>
    <row r="289" spans="2:65" s="1" customFormat="1" ht="22.5" customHeight="1">
      <c r="B289" s="161"/>
      <c r="C289" s="206" t="s">
        <v>649</v>
      </c>
      <c r="D289" s="206" t="s">
        <v>235</v>
      </c>
      <c r="E289" s="207" t="s">
        <v>650</v>
      </c>
      <c r="F289" s="208" t="s">
        <v>651</v>
      </c>
      <c r="G289" s="209" t="s">
        <v>260</v>
      </c>
      <c r="H289" s="210">
        <v>2</v>
      </c>
      <c r="I289" s="211"/>
      <c r="J289" s="212">
        <f t="shared" si="10"/>
        <v>0</v>
      </c>
      <c r="K289" s="208" t="s">
        <v>20</v>
      </c>
      <c r="L289" s="213"/>
      <c r="M289" s="214" t="s">
        <v>20</v>
      </c>
      <c r="N289" s="215" t="s">
        <v>48</v>
      </c>
      <c r="O289" s="36"/>
      <c r="P289" s="171">
        <f t="shared" si="11"/>
        <v>0</v>
      </c>
      <c r="Q289" s="171">
        <v>0.01471</v>
      </c>
      <c r="R289" s="171">
        <f t="shared" si="12"/>
        <v>0.02942</v>
      </c>
      <c r="S289" s="171">
        <v>0</v>
      </c>
      <c r="T289" s="172">
        <f t="shared" si="13"/>
        <v>0</v>
      </c>
      <c r="AR289" s="18" t="s">
        <v>162</v>
      </c>
      <c r="AT289" s="18" t="s">
        <v>235</v>
      </c>
      <c r="AU289" s="18" t="s">
        <v>81</v>
      </c>
      <c r="AY289" s="18" t="s">
        <v>122</v>
      </c>
      <c r="BE289" s="173">
        <f t="shared" si="14"/>
        <v>0</v>
      </c>
      <c r="BF289" s="173">
        <f t="shared" si="15"/>
        <v>0</v>
      </c>
      <c r="BG289" s="173">
        <f t="shared" si="16"/>
        <v>0</v>
      </c>
      <c r="BH289" s="173">
        <f t="shared" si="17"/>
        <v>0</v>
      </c>
      <c r="BI289" s="173">
        <f t="shared" si="18"/>
        <v>0</v>
      </c>
      <c r="BJ289" s="18" t="s">
        <v>129</v>
      </c>
      <c r="BK289" s="173">
        <f t="shared" si="19"/>
        <v>0</v>
      </c>
      <c r="BL289" s="18" t="s">
        <v>129</v>
      </c>
      <c r="BM289" s="18" t="s">
        <v>652</v>
      </c>
    </row>
    <row r="290" spans="2:65" s="1" customFormat="1" ht="22.5" customHeight="1">
      <c r="B290" s="161"/>
      <c r="C290" s="206" t="s">
        <v>653</v>
      </c>
      <c r="D290" s="206" t="s">
        <v>235</v>
      </c>
      <c r="E290" s="207" t="s">
        <v>654</v>
      </c>
      <c r="F290" s="208" t="s">
        <v>655</v>
      </c>
      <c r="G290" s="209" t="s">
        <v>260</v>
      </c>
      <c r="H290" s="210">
        <v>2</v>
      </c>
      <c r="I290" s="211"/>
      <c r="J290" s="212">
        <f t="shared" si="10"/>
        <v>0</v>
      </c>
      <c r="K290" s="208" t="s">
        <v>20</v>
      </c>
      <c r="L290" s="213"/>
      <c r="M290" s="214" t="s">
        <v>20</v>
      </c>
      <c r="N290" s="215" t="s">
        <v>48</v>
      </c>
      <c r="O290" s="36"/>
      <c r="P290" s="171">
        <f t="shared" si="11"/>
        <v>0</v>
      </c>
      <c r="Q290" s="171">
        <v>0.01471</v>
      </c>
      <c r="R290" s="171">
        <f t="shared" si="12"/>
        <v>0.02942</v>
      </c>
      <c r="S290" s="171">
        <v>0</v>
      </c>
      <c r="T290" s="172">
        <f t="shared" si="13"/>
        <v>0</v>
      </c>
      <c r="AR290" s="18" t="s">
        <v>162</v>
      </c>
      <c r="AT290" s="18" t="s">
        <v>235</v>
      </c>
      <c r="AU290" s="18" t="s">
        <v>81</v>
      </c>
      <c r="AY290" s="18" t="s">
        <v>122</v>
      </c>
      <c r="BE290" s="173">
        <f t="shared" si="14"/>
        <v>0</v>
      </c>
      <c r="BF290" s="173">
        <f t="shared" si="15"/>
        <v>0</v>
      </c>
      <c r="BG290" s="173">
        <f t="shared" si="16"/>
        <v>0</v>
      </c>
      <c r="BH290" s="173">
        <f t="shared" si="17"/>
        <v>0</v>
      </c>
      <c r="BI290" s="173">
        <f t="shared" si="18"/>
        <v>0</v>
      </c>
      <c r="BJ290" s="18" t="s">
        <v>129</v>
      </c>
      <c r="BK290" s="173">
        <f t="shared" si="19"/>
        <v>0</v>
      </c>
      <c r="BL290" s="18" t="s">
        <v>129</v>
      </c>
      <c r="BM290" s="18" t="s">
        <v>656</v>
      </c>
    </row>
    <row r="291" spans="2:65" s="1" customFormat="1" ht="22.5" customHeight="1">
      <c r="B291" s="161"/>
      <c r="C291" s="206" t="s">
        <v>657</v>
      </c>
      <c r="D291" s="206" t="s">
        <v>235</v>
      </c>
      <c r="E291" s="207" t="s">
        <v>658</v>
      </c>
      <c r="F291" s="208" t="s">
        <v>659</v>
      </c>
      <c r="G291" s="209" t="s">
        <v>260</v>
      </c>
      <c r="H291" s="210">
        <v>2</v>
      </c>
      <c r="I291" s="211"/>
      <c r="J291" s="212">
        <f t="shared" si="10"/>
        <v>0</v>
      </c>
      <c r="K291" s="208" t="s">
        <v>20</v>
      </c>
      <c r="L291" s="213"/>
      <c r="M291" s="214" t="s">
        <v>20</v>
      </c>
      <c r="N291" s="215" t="s">
        <v>48</v>
      </c>
      <c r="O291" s="36"/>
      <c r="P291" s="171">
        <f t="shared" si="11"/>
        <v>0</v>
      </c>
      <c r="Q291" s="171">
        <v>0.01471</v>
      </c>
      <c r="R291" s="171">
        <f t="shared" si="12"/>
        <v>0.02942</v>
      </c>
      <c r="S291" s="171">
        <v>0</v>
      </c>
      <c r="T291" s="172">
        <f t="shared" si="13"/>
        <v>0</v>
      </c>
      <c r="AR291" s="18" t="s">
        <v>162</v>
      </c>
      <c r="AT291" s="18" t="s">
        <v>235</v>
      </c>
      <c r="AU291" s="18" t="s">
        <v>81</v>
      </c>
      <c r="AY291" s="18" t="s">
        <v>122</v>
      </c>
      <c r="BE291" s="173">
        <f t="shared" si="14"/>
        <v>0</v>
      </c>
      <c r="BF291" s="173">
        <f t="shared" si="15"/>
        <v>0</v>
      </c>
      <c r="BG291" s="173">
        <f t="shared" si="16"/>
        <v>0</v>
      </c>
      <c r="BH291" s="173">
        <f t="shared" si="17"/>
        <v>0</v>
      </c>
      <c r="BI291" s="173">
        <f t="shared" si="18"/>
        <v>0</v>
      </c>
      <c r="BJ291" s="18" t="s">
        <v>129</v>
      </c>
      <c r="BK291" s="173">
        <f t="shared" si="19"/>
        <v>0</v>
      </c>
      <c r="BL291" s="18" t="s">
        <v>129</v>
      </c>
      <c r="BM291" s="18" t="s">
        <v>660</v>
      </c>
    </row>
    <row r="292" spans="2:65" s="1" customFormat="1" ht="22.5" customHeight="1">
      <c r="B292" s="161"/>
      <c r="C292" s="162" t="s">
        <v>661</v>
      </c>
      <c r="D292" s="162" t="s">
        <v>124</v>
      </c>
      <c r="E292" s="163" t="s">
        <v>662</v>
      </c>
      <c r="F292" s="164" t="s">
        <v>663</v>
      </c>
      <c r="G292" s="165" t="s">
        <v>127</v>
      </c>
      <c r="H292" s="166">
        <v>2</v>
      </c>
      <c r="I292" s="167"/>
      <c r="J292" s="168">
        <f t="shared" si="10"/>
        <v>0</v>
      </c>
      <c r="K292" s="164" t="s">
        <v>20</v>
      </c>
      <c r="L292" s="35"/>
      <c r="M292" s="169" t="s">
        <v>20</v>
      </c>
      <c r="N292" s="170" t="s">
        <v>48</v>
      </c>
      <c r="O292" s="36"/>
      <c r="P292" s="171">
        <f t="shared" si="11"/>
        <v>0</v>
      </c>
      <c r="Q292" s="171">
        <v>0.00032</v>
      </c>
      <c r="R292" s="171">
        <f t="shared" si="12"/>
        <v>0.00064</v>
      </c>
      <c r="S292" s="171">
        <v>0</v>
      </c>
      <c r="T292" s="172">
        <f t="shared" si="13"/>
        <v>0</v>
      </c>
      <c r="AR292" s="18" t="s">
        <v>447</v>
      </c>
      <c r="AT292" s="18" t="s">
        <v>124</v>
      </c>
      <c r="AU292" s="18" t="s">
        <v>81</v>
      </c>
      <c r="AY292" s="18" t="s">
        <v>122</v>
      </c>
      <c r="BE292" s="173">
        <f t="shared" si="14"/>
        <v>0</v>
      </c>
      <c r="BF292" s="173">
        <f t="shared" si="15"/>
        <v>0</v>
      </c>
      <c r="BG292" s="173">
        <f t="shared" si="16"/>
        <v>0</v>
      </c>
      <c r="BH292" s="173">
        <f t="shared" si="17"/>
        <v>0</v>
      </c>
      <c r="BI292" s="173">
        <f t="shared" si="18"/>
        <v>0</v>
      </c>
      <c r="BJ292" s="18" t="s">
        <v>129</v>
      </c>
      <c r="BK292" s="173">
        <f t="shared" si="19"/>
        <v>0</v>
      </c>
      <c r="BL292" s="18" t="s">
        <v>447</v>
      </c>
      <c r="BM292" s="18" t="s">
        <v>664</v>
      </c>
    </row>
    <row r="293" spans="2:65" s="1" customFormat="1" ht="22.5" customHeight="1">
      <c r="B293" s="161"/>
      <c r="C293" s="206" t="s">
        <v>665</v>
      </c>
      <c r="D293" s="206" t="s">
        <v>235</v>
      </c>
      <c r="E293" s="207" t="s">
        <v>666</v>
      </c>
      <c r="F293" s="208" t="s">
        <v>667</v>
      </c>
      <c r="G293" s="209" t="s">
        <v>260</v>
      </c>
      <c r="H293" s="210">
        <v>2</v>
      </c>
      <c r="I293" s="211"/>
      <c r="J293" s="212">
        <f t="shared" si="10"/>
        <v>0</v>
      </c>
      <c r="K293" s="208" t="s">
        <v>20</v>
      </c>
      <c r="L293" s="213"/>
      <c r="M293" s="214" t="s">
        <v>20</v>
      </c>
      <c r="N293" s="215" t="s">
        <v>48</v>
      </c>
      <c r="O293" s="36"/>
      <c r="P293" s="171">
        <f t="shared" si="11"/>
        <v>0</v>
      </c>
      <c r="Q293" s="171">
        <v>0.01916</v>
      </c>
      <c r="R293" s="171">
        <f t="shared" si="12"/>
        <v>0.03832</v>
      </c>
      <c r="S293" s="171">
        <v>0</v>
      </c>
      <c r="T293" s="172">
        <f t="shared" si="13"/>
        <v>0</v>
      </c>
      <c r="AR293" s="18" t="s">
        <v>410</v>
      </c>
      <c r="AT293" s="18" t="s">
        <v>235</v>
      </c>
      <c r="AU293" s="18" t="s">
        <v>81</v>
      </c>
      <c r="AY293" s="18" t="s">
        <v>122</v>
      </c>
      <c r="BE293" s="173">
        <f t="shared" si="14"/>
        <v>0</v>
      </c>
      <c r="BF293" s="173">
        <f t="shared" si="15"/>
        <v>0</v>
      </c>
      <c r="BG293" s="173">
        <f t="shared" si="16"/>
        <v>0</v>
      </c>
      <c r="BH293" s="173">
        <f t="shared" si="17"/>
        <v>0</v>
      </c>
      <c r="BI293" s="173">
        <f t="shared" si="18"/>
        <v>0</v>
      </c>
      <c r="BJ293" s="18" t="s">
        <v>129</v>
      </c>
      <c r="BK293" s="173">
        <f t="shared" si="19"/>
        <v>0</v>
      </c>
      <c r="BL293" s="18" t="s">
        <v>410</v>
      </c>
      <c r="BM293" s="18" t="s">
        <v>668</v>
      </c>
    </row>
    <row r="294" spans="2:65" s="1" customFormat="1" ht="22.5" customHeight="1">
      <c r="B294" s="161"/>
      <c r="C294" s="206" t="s">
        <v>669</v>
      </c>
      <c r="D294" s="206" t="s">
        <v>235</v>
      </c>
      <c r="E294" s="207" t="s">
        <v>670</v>
      </c>
      <c r="F294" s="208" t="s">
        <v>671</v>
      </c>
      <c r="G294" s="209" t="s">
        <v>165</v>
      </c>
      <c r="H294" s="210">
        <v>2</v>
      </c>
      <c r="I294" s="211"/>
      <c r="J294" s="212">
        <f t="shared" si="10"/>
        <v>0</v>
      </c>
      <c r="K294" s="208" t="s">
        <v>20</v>
      </c>
      <c r="L294" s="213"/>
      <c r="M294" s="214" t="s">
        <v>20</v>
      </c>
      <c r="N294" s="215" t="s">
        <v>48</v>
      </c>
      <c r="O294" s="36"/>
      <c r="P294" s="171">
        <f t="shared" si="11"/>
        <v>0</v>
      </c>
      <c r="Q294" s="171">
        <v>0.01916</v>
      </c>
      <c r="R294" s="171">
        <f t="shared" si="12"/>
        <v>0.03832</v>
      </c>
      <c r="S294" s="171">
        <v>0</v>
      </c>
      <c r="T294" s="172">
        <f t="shared" si="13"/>
        <v>0</v>
      </c>
      <c r="AR294" s="18" t="s">
        <v>410</v>
      </c>
      <c r="AT294" s="18" t="s">
        <v>235</v>
      </c>
      <c r="AU294" s="18" t="s">
        <v>81</v>
      </c>
      <c r="AY294" s="18" t="s">
        <v>122</v>
      </c>
      <c r="BE294" s="173">
        <f t="shared" si="14"/>
        <v>0</v>
      </c>
      <c r="BF294" s="173">
        <f t="shared" si="15"/>
        <v>0</v>
      </c>
      <c r="BG294" s="173">
        <f t="shared" si="16"/>
        <v>0</v>
      </c>
      <c r="BH294" s="173">
        <f t="shared" si="17"/>
        <v>0</v>
      </c>
      <c r="BI294" s="173">
        <f t="shared" si="18"/>
        <v>0</v>
      </c>
      <c r="BJ294" s="18" t="s">
        <v>129</v>
      </c>
      <c r="BK294" s="173">
        <f t="shared" si="19"/>
        <v>0</v>
      </c>
      <c r="BL294" s="18" t="s">
        <v>410</v>
      </c>
      <c r="BM294" s="18" t="s">
        <v>672</v>
      </c>
    </row>
    <row r="295" spans="2:65" s="1" customFormat="1" ht="22.5" customHeight="1">
      <c r="B295" s="161"/>
      <c r="C295" s="206" t="s">
        <v>673</v>
      </c>
      <c r="D295" s="206" t="s">
        <v>235</v>
      </c>
      <c r="E295" s="207" t="s">
        <v>674</v>
      </c>
      <c r="F295" s="208" t="s">
        <v>675</v>
      </c>
      <c r="G295" s="209" t="s">
        <v>260</v>
      </c>
      <c r="H295" s="210">
        <v>2</v>
      </c>
      <c r="I295" s="211"/>
      <c r="J295" s="212">
        <f t="shared" si="10"/>
        <v>0</v>
      </c>
      <c r="K295" s="208" t="s">
        <v>20</v>
      </c>
      <c r="L295" s="213"/>
      <c r="M295" s="214" t="s">
        <v>20</v>
      </c>
      <c r="N295" s="215" t="s">
        <v>48</v>
      </c>
      <c r="O295" s="36"/>
      <c r="P295" s="171">
        <f t="shared" si="11"/>
        <v>0</v>
      </c>
      <c r="Q295" s="171">
        <v>0.01916</v>
      </c>
      <c r="R295" s="171">
        <f t="shared" si="12"/>
        <v>0.03832</v>
      </c>
      <c r="S295" s="171">
        <v>0</v>
      </c>
      <c r="T295" s="172">
        <f t="shared" si="13"/>
        <v>0</v>
      </c>
      <c r="AR295" s="18" t="s">
        <v>410</v>
      </c>
      <c r="AT295" s="18" t="s">
        <v>235</v>
      </c>
      <c r="AU295" s="18" t="s">
        <v>81</v>
      </c>
      <c r="AY295" s="18" t="s">
        <v>122</v>
      </c>
      <c r="BE295" s="173">
        <f t="shared" si="14"/>
        <v>0</v>
      </c>
      <c r="BF295" s="173">
        <f t="shared" si="15"/>
        <v>0</v>
      </c>
      <c r="BG295" s="173">
        <f t="shared" si="16"/>
        <v>0</v>
      </c>
      <c r="BH295" s="173">
        <f t="shared" si="17"/>
        <v>0</v>
      </c>
      <c r="BI295" s="173">
        <f t="shared" si="18"/>
        <v>0</v>
      </c>
      <c r="BJ295" s="18" t="s">
        <v>129</v>
      </c>
      <c r="BK295" s="173">
        <f t="shared" si="19"/>
        <v>0</v>
      </c>
      <c r="BL295" s="18" t="s">
        <v>410</v>
      </c>
      <c r="BM295" s="18" t="s">
        <v>676</v>
      </c>
    </row>
    <row r="296" spans="2:65" s="1" customFormat="1" ht="22.5" customHeight="1">
      <c r="B296" s="161"/>
      <c r="C296" s="206" t="s">
        <v>677</v>
      </c>
      <c r="D296" s="206" t="s">
        <v>235</v>
      </c>
      <c r="E296" s="207" t="s">
        <v>678</v>
      </c>
      <c r="F296" s="208" t="s">
        <v>679</v>
      </c>
      <c r="G296" s="209" t="s">
        <v>260</v>
      </c>
      <c r="H296" s="210">
        <v>6</v>
      </c>
      <c r="I296" s="211"/>
      <c r="J296" s="212">
        <f t="shared" si="10"/>
        <v>0</v>
      </c>
      <c r="K296" s="208" t="s">
        <v>20</v>
      </c>
      <c r="L296" s="213"/>
      <c r="M296" s="214" t="s">
        <v>20</v>
      </c>
      <c r="N296" s="215" t="s">
        <v>48</v>
      </c>
      <c r="O296" s="36"/>
      <c r="P296" s="171">
        <f t="shared" si="11"/>
        <v>0</v>
      </c>
      <c r="Q296" s="171">
        <v>0.01916</v>
      </c>
      <c r="R296" s="171">
        <f t="shared" si="12"/>
        <v>0.11496</v>
      </c>
      <c r="S296" s="171">
        <v>0</v>
      </c>
      <c r="T296" s="172">
        <f t="shared" si="13"/>
        <v>0</v>
      </c>
      <c r="AR296" s="18" t="s">
        <v>410</v>
      </c>
      <c r="AT296" s="18" t="s">
        <v>235</v>
      </c>
      <c r="AU296" s="18" t="s">
        <v>81</v>
      </c>
      <c r="AY296" s="18" t="s">
        <v>122</v>
      </c>
      <c r="BE296" s="173">
        <f t="shared" si="14"/>
        <v>0</v>
      </c>
      <c r="BF296" s="173">
        <f t="shared" si="15"/>
        <v>0</v>
      </c>
      <c r="BG296" s="173">
        <f t="shared" si="16"/>
        <v>0</v>
      </c>
      <c r="BH296" s="173">
        <f t="shared" si="17"/>
        <v>0</v>
      </c>
      <c r="BI296" s="173">
        <f t="shared" si="18"/>
        <v>0</v>
      </c>
      <c r="BJ296" s="18" t="s">
        <v>129</v>
      </c>
      <c r="BK296" s="173">
        <f t="shared" si="19"/>
        <v>0</v>
      </c>
      <c r="BL296" s="18" t="s">
        <v>410</v>
      </c>
      <c r="BM296" s="18" t="s">
        <v>680</v>
      </c>
    </row>
    <row r="297" spans="2:65" s="1" customFormat="1" ht="22.5" customHeight="1">
      <c r="B297" s="161"/>
      <c r="C297" s="206" t="s">
        <v>681</v>
      </c>
      <c r="D297" s="206" t="s">
        <v>235</v>
      </c>
      <c r="E297" s="207" t="s">
        <v>682</v>
      </c>
      <c r="F297" s="208" t="s">
        <v>683</v>
      </c>
      <c r="G297" s="209" t="s">
        <v>315</v>
      </c>
      <c r="H297" s="210">
        <v>1</v>
      </c>
      <c r="I297" s="211"/>
      <c r="J297" s="212">
        <f t="shared" si="10"/>
        <v>0</v>
      </c>
      <c r="K297" s="208" t="s">
        <v>20</v>
      </c>
      <c r="L297" s="213"/>
      <c r="M297" s="214" t="s">
        <v>20</v>
      </c>
      <c r="N297" s="215" t="s">
        <v>48</v>
      </c>
      <c r="O297" s="36"/>
      <c r="P297" s="171">
        <f t="shared" si="11"/>
        <v>0</v>
      </c>
      <c r="Q297" s="171">
        <v>0.0058</v>
      </c>
      <c r="R297" s="171">
        <f t="shared" si="12"/>
        <v>0.0058</v>
      </c>
      <c r="S297" s="171">
        <v>0</v>
      </c>
      <c r="T297" s="172">
        <f t="shared" si="13"/>
        <v>0</v>
      </c>
      <c r="AR297" s="18" t="s">
        <v>162</v>
      </c>
      <c r="AT297" s="18" t="s">
        <v>235</v>
      </c>
      <c r="AU297" s="18" t="s">
        <v>81</v>
      </c>
      <c r="AY297" s="18" t="s">
        <v>122</v>
      </c>
      <c r="BE297" s="173">
        <f t="shared" si="14"/>
        <v>0</v>
      </c>
      <c r="BF297" s="173">
        <f t="shared" si="15"/>
        <v>0</v>
      </c>
      <c r="BG297" s="173">
        <f t="shared" si="16"/>
        <v>0</v>
      </c>
      <c r="BH297" s="173">
        <f t="shared" si="17"/>
        <v>0</v>
      </c>
      <c r="BI297" s="173">
        <f t="shared" si="18"/>
        <v>0</v>
      </c>
      <c r="BJ297" s="18" t="s">
        <v>129</v>
      </c>
      <c r="BK297" s="173">
        <f t="shared" si="19"/>
        <v>0</v>
      </c>
      <c r="BL297" s="18" t="s">
        <v>129</v>
      </c>
      <c r="BM297" s="18" t="s">
        <v>684</v>
      </c>
    </row>
    <row r="298" spans="2:65" s="1" customFormat="1" ht="22.5" customHeight="1">
      <c r="B298" s="161"/>
      <c r="C298" s="206" t="s">
        <v>685</v>
      </c>
      <c r="D298" s="206" t="s">
        <v>235</v>
      </c>
      <c r="E298" s="207" t="s">
        <v>686</v>
      </c>
      <c r="F298" s="208" t="s">
        <v>687</v>
      </c>
      <c r="G298" s="209" t="s">
        <v>260</v>
      </c>
      <c r="H298" s="210">
        <v>310</v>
      </c>
      <c r="I298" s="211"/>
      <c r="J298" s="212">
        <f t="shared" si="10"/>
        <v>0</v>
      </c>
      <c r="K298" s="208" t="s">
        <v>128</v>
      </c>
      <c r="L298" s="213"/>
      <c r="M298" s="214" t="s">
        <v>20</v>
      </c>
      <c r="N298" s="215" t="s">
        <v>48</v>
      </c>
      <c r="O298" s="36"/>
      <c r="P298" s="171">
        <f t="shared" si="11"/>
        <v>0</v>
      </c>
      <c r="Q298" s="171">
        <v>0.55</v>
      </c>
      <c r="R298" s="171">
        <f t="shared" si="12"/>
        <v>170.5</v>
      </c>
      <c r="S298" s="171">
        <v>0</v>
      </c>
      <c r="T298" s="172">
        <f t="shared" si="13"/>
        <v>0</v>
      </c>
      <c r="AR298" s="18" t="s">
        <v>162</v>
      </c>
      <c r="AT298" s="18" t="s">
        <v>235</v>
      </c>
      <c r="AU298" s="18" t="s">
        <v>81</v>
      </c>
      <c r="AY298" s="18" t="s">
        <v>122</v>
      </c>
      <c r="BE298" s="173">
        <f t="shared" si="14"/>
        <v>0</v>
      </c>
      <c r="BF298" s="173">
        <f t="shared" si="15"/>
        <v>0</v>
      </c>
      <c r="BG298" s="173">
        <f t="shared" si="16"/>
        <v>0</v>
      </c>
      <c r="BH298" s="173">
        <f t="shared" si="17"/>
        <v>0</v>
      </c>
      <c r="BI298" s="173">
        <f t="shared" si="18"/>
        <v>0</v>
      </c>
      <c r="BJ298" s="18" t="s">
        <v>129</v>
      </c>
      <c r="BK298" s="173">
        <f t="shared" si="19"/>
        <v>0</v>
      </c>
      <c r="BL298" s="18" t="s">
        <v>129</v>
      </c>
      <c r="BM298" s="18" t="s">
        <v>688</v>
      </c>
    </row>
    <row r="299" spans="2:65" s="1" customFormat="1" ht="22.5" customHeight="1">
      <c r="B299" s="161"/>
      <c r="C299" s="162" t="s">
        <v>689</v>
      </c>
      <c r="D299" s="162" t="s">
        <v>124</v>
      </c>
      <c r="E299" s="163" t="s">
        <v>690</v>
      </c>
      <c r="F299" s="164" t="s">
        <v>691</v>
      </c>
      <c r="G299" s="165" t="s">
        <v>127</v>
      </c>
      <c r="H299" s="166">
        <v>16</v>
      </c>
      <c r="I299" s="167"/>
      <c r="J299" s="168">
        <f t="shared" si="10"/>
        <v>0</v>
      </c>
      <c r="K299" s="164" t="s">
        <v>128</v>
      </c>
      <c r="L299" s="35"/>
      <c r="M299" s="169" t="s">
        <v>20</v>
      </c>
      <c r="N299" s="170" t="s">
        <v>48</v>
      </c>
      <c r="O299" s="36"/>
      <c r="P299" s="171">
        <f t="shared" si="11"/>
        <v>0</v>
      </c>
      <c r="Q299" s="171">
        <v>0</v>
      </c>
      <c r="R299" s="171">
        <f t="shared" si="12"/>
        <v>0</v>
      </c>
      <c r="S299" s="171">
        <v>0</v>
      </c>
      <c r="T299" s="172">
        <f t="shared" si="13"/>
        <v>0</v>
      </c>
      <c r="AR299" s="18" t="s">
        <v>447</v>
      </c>
      <c r="AT299" s="18" t="s">
        <v>124</v>
      </c>
      <c r="AU299" s="18" t="s">
        <v>81</v>
      </c>
      <c r="AY299" s="18" t="s">
        <v>122</v>
      </c>
      <c r="BE299" s="173">
        <f t="shared" si="14"/>
        <v>0</v>
      </c>
      <c r="BF299" s="173">
        <f t="shared" si="15"/>
        <v>0</v>
      </c>
      <c r="BG299" s="173">
        <f t="shared" si="16"/>
        <v>0</v>
      </c>
      <c r="BH299" s="173">
        <f t="shared" si="17"/>
        <v>0</v>
      </c>
      <c r="BI299" s="173">
        <f t="shared" si="18"/>
        <v>0</v>
      </c>
      <c r="BJ299" s="18" t="s">
        <v>129</v>
      </c>
      <c r="BK299" s="173">
        <f t="shared" si="19"/>
        <v>0</v>
      </c>
      <c r="BL299" s="18" t="s">
        <v>447</v>
      </c>
      <c r="BM299" s="18" t="s">
        <v>692</v>
      </c>
    </row>
    <row r="300" spans="2:65" s="1" customFormat="1" ht="22.5" customHeight="1">
      <c r="B300" s="161"/>
      <c r="C300" s="206" t="s">
        <v>693</v>
      </c>
      <c r="D300" s="206" t="s">
        <v>235</v>
      </c>
      <c r="E300" s="207" t="s">
        <v>694</v>
      </c>
      <c r="F300" s="208" t="s">
        <v>695</v>
      </c>
      <c r="G300" s="209" t="s">
        <v>127</v>
      </c>
      <c r="H300" s="210">
        <v>8</v>
      </c>
      <c r="I300" s="211"/>
      <c r="J300" s="212">
        <f t="shared" si="10"/>
        <v>0</v>
      </c>
      <c r="K300" s="208" t="s">
        <v>128</v>
      </c>
      <c r="L300" s="213"/>
      <c r="M300" s="214" t="s">
        <v>20</v>
      </c>
      <c r="N300" s="215" t="s">
        <v>48</v>
      </c>
      <c r="O300" s="36"/>
      <c r="P300" s="171">
        <f t="shared" si="11"/>
        <v>0</v>
      </c>
      <c r="Q300" s="171">
        <v>0.018</v>
      </c>
      <c r="R300" s="171">
        <f t="shared" si="12"/>
        <v>0.144</v>
      </c>
      <c r="S300" s="171">
        <v>0</v>
      </c>
      <c r="T300" s="172">
        <f t="shared" si="13"/>
        <v>0</v>
      </c>
      <c r="AR300" s="18" t="s">
        <v>410</v>
      </c>
      <c r="AT300" s="18" t="s">
        <v>235</v>
      </c>
      <c r="AU300" s="18" t="s">
        <v>81</v>
      </c>
      <c r="AY300" s="18" t="s">
        <v>122</v>
      </c>
      <c r="BE300" s="173">
        <f t="shared" si="14"/>
        <v>0</v>
      </c>
      <c r="BF300" s="173">
        <f t="shared" si="15"/>
        <v>0</v>
      </c>
      <c r="BG300" s="173">
        <f t="shared" si="16"/>
        <v>0</v>
      </c>
      <c r="BH300" s="173">
        <f t="shared" si="17"/>
        <v>0</v>
      </c>
      <c r="BI300" s="173">
        <f t="shared" si="18"/>
        <v>0</v>
      </c>
      <c r="BJ300" s="18" t="s">
        <v>129</v>
      </c>
      <c r="BK300" s="173">
        <f t="shared" si="19"/>
        <v>0</v>
      </c>
      <c r="BL300" s="18" t="s">
        <v>410</v>
      </c>
      <c r="BM300" s="18" t="s">
        <v>696</v>
      </c>
    </row>
    <row r="301" spans="2:65" s="1" customFormat="1" ht="22.5" customHeight="1">
      <c r="B301" s="161"/>
      <c r="C301" s="162" t="s">
        <v>697</v>
      </c>
      <c r="D301" s="162" t="s">
        <v>124</v>
      </c>
      <c r="E301" s="163" t="s">
        <v>698</v>
      </c>
      <c r="F301" s="164" t="s">
        <v>699</v>
      </c>
      <c r="G301" s="165" t="s">
        <v>127</v>
      </c>
      <c r="H301" s="166">
        <v>4</v>
      </c>
      <c r="I301" s="167"/>
      <c r="J301" s="168">
        <f t="shared" si="10"/>
        <v>0</v>
      </c>
      <c r="K301" s="164" t="s">
        <v>128</v>
      </c>
      <c r="L301" s="35"/>
      <c r="M301" s="169" t="s">
        <v>20</v>
      </c>
      <c r="N301" s="170" t="s">
        <v>48</v>
      </c>
      <c r="O301" s="36"/>
      <c r="P301" s="171">
        <f t="shared" si="11"/>
        <v>0</v>
      </c>
      <c r="Q301" s="171">
        <v>0</v>
      </c>
      <c r="R301" s="171">
        <f t="shared" si="12"/>
        <v>0</v>
      </c>
      <c r="S301" s="171">
        <v>0</v>
      </c>
      <c r="T301" s="172">
        <f t="shared" si="13"/>
        <v>0</v>
      </c>
      <c r="AR301" s="18" t="s">
        <v>447</v>
      </c>
      <c r="AT301" s="18" t="s">
        <v>124</v>
      </c>
      <c r="AU301" s="18" t="s">
        <v>81</v>
      </c>
      <c r="AY301" s="18" t="s">
        <v>122</v>
      </c>
      <c r="BE301" s="173">
        <f t="shared" si="14"/>
        <v>0</v>
      </c>
      <c r="BF301" s="173">
        <f t="shared" si="15"/>
        <v>0</v>
      </c>
      <c r="BG301" s="173">
        <f t="shared" si="16"/>
        <v>0</v>
      </c>
      <c r="BH301" s="173">
        <f t="shared" si="17"/>
        <v>0</v>
      </c>
      <c r="BI301" s="173">
        <f t="shared" si="18"/>
        <v>0</v>
      </c>
      <c r="BJ301" s="18" t="s">
        <v>129</v>
      </c>
      <c r="BK301" s="173">
        <f t="shared" si="19"/>
        <v>0</v>
      </c>
      <c r="BL301" s="18" t="s">
        <v>447</v>
      </c>
      <c r="BM301" s="18" t="s">
        <v>700</v>
      </c>
    </row>
    <row r="302" spans="2:65" s="1" customFormat="1" ht="22.5" customHeight="1">
      <c r="B302" s="161"/>
      <c r="C302" s="206" t="s">
        <v>701</v>
      </c>
      <c r="D302" s="206" t="s">
        <v>235</v>
      </c>
      <c r="E302" s="207" t="s">
        <v>702</v>
      </c>
      <c r="F302" s="208" t="s">
        <v>703</v>
      </c>
      <c r="G302" s="209" t="s">
        <v>127</v>
      </c>
      <c r="H302" s="210">
        <v>2</v>
      </c>
      <c r="I302" s="211"/>
      <c r="J302" s="212">
        <f t="shared" si="10"/>
        <v>0</v>
      </c>
      <c r="K302" s="208" t="s">
        <v>20</v>
      </c>
      <c r="L302" s="213"/>
      <c r="M302" s="214" t="s">
        <v>20</v>
      </c>
      <c r="N302" s="215" t="s">
        <v>48</v>
      </c>
      <c r="O302" s="36"/>
      <c r="P302" s="171">
        <f t="shared" si="11"/>
        <v>0</v>
      </c>
      <c r="Q302" s="171">
        <v>0.021</v>
      </c>
      <c r="R302" s="171">
        <f t="shared" si="12"/>
        <v>0.042</v>
      </c>
      <c r="S302" s="171">
        <v>0</v>
      </c>
      <c r="T302" s="172">
        <f t="shared" si="13"/>
        <v>0</v>
      </c>
      <c r="AR302" s="18" t="s">
        <v>410</v>
      </c>
      <c r="AT302" s="18" t="s">
        <v>235</v>
      </c>
      <c r="AU302" s="18" t="s">
        <v>81</v>
      </c>
      <c r="AY302" s="18" t="s">
        <v>122</v>
      </c>
      <c r="BE302" s="173">
        <f t="shared" si="14"/>
        <v>0</v>
      </c>
      <c r="BF302" s="173">
        <f t="shared" si="15"/>
        <v>0</v>
      </c>
      <c r="BG302" s="173">
        <f t="shared" si="16"/>
        <v>0</v>
      </c>
      <c r="BH302" s="173">
        <f t="shared" si="17"/>
        <v>0</v>
      </c>
      <c r="BI302" s="173">
        <f t="shared" si="18"/>
        <v>0</v>
      </c>
      <c r="BJ302" s="18" t="s">
        <v>129</v>
      </c>
      <c r="BK302" s="173">
        <f t="shared" si="19"/>
        <v>0</v>
      </c>
      <c r="BL302" s="18" t="s">
        <v>410</v>
      </c>
      <c r="BM302" s="18" t="s">
        <v>704</v>
      </c>
    </row>
    <row r="303" spans="2:65" s="1" customFormat="1" ht="22.5" customHeight="1">
      <c r="B303" s="161"/>
      <c r="C303" s="162" t="s">
        <v>705</v>
      </c>
      <c r="D303" s="162" t="s">
        <v>124</v>
      </c>
      <c r="E303" s="163" t="s">
        <v>706</v>
      </c>
      <c r="F303" s="164" t="s">
        <v>707</v>
      </c>
      <c r="G303" s="165" t="s">
        <v>127</v>
      </c>
      <c r="H303" s="166">
        <v>4</v>
      </c>
      <c r="I303" s="167"/>
      <c r="J303" s="168">
        <f t="shared" si="10"/>
        <v>0</v>
      </c>
      <c r="K303" s="164" t="s">
        <v>128</v>
      </c>
      <c r="L303" s="35"/>
      <c r="M303" s="169" t="s">
        <v>20</v>
      </c>
      <c r="N303" s="170" t="s">
        <v>48</v>
      </c>
      <c r="O303" s="36"/>
      <c r="P303" s="171">
        <f t="shared" si="11"/>
        <v>0</v>
      </c>
      <c r="Q303" s="171">
        <v>0</v>
      </c>
      <c r="R303" s="171">
        <f t="shared" si="12"/>
        <v>0</v>
      </c>
      <c r="S303" s="171">
        <v>0</v>
      </c>
      <c r="T303" s="172">
        <f t="shared" si="13"/>
        <v>0</v>
      </c>
      <c r="AR303" s="18" t="s">
        <v>447</v>
      </c>
      <c r="AT303" s="18" t="s">
        <v>124</v>
      </c>
      <c r="AU303" s="18" t="s">
        <v>81</v>
      </c>
      <c r="AY303" s="18" t="s">
        <v>122</v>
      </c>
      <c r="BE303" s="173">
        <f t="shared" si="14"/>
        <v>0</v>
      </c>
      <c r="BF303" s="173">
        <f t="shared" si="15"/>
        <v>0</v>
      </c>
      <c r="BG303" s="173">
        <f t="shared" si="16"/>
        <v>0</v>
      </c>
      <c r="BH303" s="173">
        <f t="shared" si="17"/>
        <v>0</v>
      </c>
      <c r="BI303" s="173">
        <f t="shared" si="18"/>
        <v>0</v>
      </c>
      <c r="BJ303" s="18" t="s">
        <v>129</v>
      </c>
      <c r="BK303" s="173">
        <f t="shared" si="19"/>
        <v>0</v>
      </c>
      <c r="BL303" s="18" t="s">
        <v>447</v>
      </c>
      <c r="BM303" s="18" t="s">
        <v>708</v>
      </c>
    </row>
    <row r="304" spans="2:65" s="1" customFormat="1" ht="22.5" customHeight="1">
      <c r="B304" s="161"/>
      <c r="C304" s="206" t="s">
        <v>709</v>
      </c>
      <c r="D304" s="206" t="s">
        <v>235</v>
      </c>
      <c r="E304" s="207" t="s">
        <v>710</v>
      </c>
      <c r="F304" s="208" t="s">
        <v>711</v>
      </c>
      <c r="G304" s="209" t="s">
        <v>127</v>
      </c>
      <c r="H304" s="210">
        <v>2</v>
      </c>
      <c r="I304" s="211"/>
      <c r="J304" s="212">
        <f t="shared" si="10"/>
        <v>0</v>
      </c>
      <c r="K304" s="208" t="s">
        <v>20</v>
      </c>
      <c r="L304" s="213"/>
      <c r="M304" s="214" t="s">
        <v>20</v>
      </c>
      <c r="N304" s="215" t="s">
        <v>48</v>
      </c>
      <c r="O304" s="36"/>
      <c r="P304" s="171">
        <f t="shared" si="11"/>
        <v>0</v>
      </c>
      <c r="Q304" s="171">
        <v>0.037</v>
      </c>
      <c r="R304" s="171">
        <f t="shared" si="12"/>
        <v>0.074</v>
      </c>
      <c r="S304" s="171">
        <v>0</v>
      </c>
      <c r="T304" s="172">
        <f t="shared" si="13"/>
        <v>0</v>
      </c>
      <c r="AR304" s="18" t="s">
        <v>410</v>
      </c>
      <c r="AT304" s="18" t="s">
        <v>235</v>
      </c>
      <c r="AU304" s="18" t="s">
        <v>81</v>
      </c>
      <c r="AY304" s="18" t="s">
        <v>122</v>
      </c>
      <c r="BE304" s="173">
        <f t="shared" si="14"/>
        <v>0</v>
      </c>
      <c r="BF304" s="173">
        <f t="shared" si="15"/>
        <v>0</v>
      </c>
      <c r="BG304" s="173">
        <f t="shared" si="16"/>
        <v>0</v>
      </c>
      <c r="BH304" s="173">
        <f t="shared" si="17"/>
        <v>0</v>
      </c>
      <c r="BI304" s="173">
        <f t="shared" si="18"/>
        <v>0</v>
      </c>
      <c r="BJ304" s="18" t="s">
        <v>129</v>
      </c>
      <c r="BK304" s="173">
        <f t="shared" si="19"/>
        <v>0</v>
      </c>
      <c r="BL304" s="18" t="s">
        <v>410</v>
      </c>
      <c r="BM304" s="18" t="s">
        <v>712</v>
      </c>
    </row>
    <row r="305" spans="2:65" s="1" customFormat="1" ht="22.5" customHeight="1">
      <c r="B305" s="161"/>
      <c r="C305" s="162" t="s">
        <v>713</v>
      </c>
      <c r="D305" s="162" t="s">
        <v>124</v>
      </c>
      <c r="E305" s="163" t="s">
        <v>714</v>
      </c>
      <c r="F305" s="164" t="s">
        <v>715</v>
      </c>
      <c r="G305" s="165" t="s">
        <v>165</v>
      </c>
      <c r="H305" s="166">
        <v>931</v>
      </c>
      <c r="I305" s="167"/>
      <c r="J305" s="168">
        <f t="shared" si="10"/>
        <v>0</v>
      </c>
      <c r="K305" s="164" t="s">
        <v>128</v>
      </c>
      <c r="L305" s="35"/>
      <c r="M305" s="169" t="s">
        <v>20</v>
      </c>
      <c r="N305" s="170" t="s">
        <v>48</v>
      </c>
      <c r="O305" s="36"/>
      <c r="P305" s="171">
        <f t="shared" si="11"/>
        <v>0</v>
      </c>
      <c r="Q305" s="171">
        <v>0</v>
      </c>
      <c r="R305" s="171">
        <f t="shared" si="12"/>
        <v>0</v>
      </c>
      <c r="S305" s="171">
        <v>0</v>
      </c>
      <c r="T305" s="172">
        <f t="shared" si="13"/>
        <v>0</v>
      </c>
      <c r="AR305" s="18" t="s">
        <v>447</v>
      </c>
      <c r="AT305" s="18" t="s">
        <v>124</v>
      </c>
      <c r="AU305" s="18" t="s">
        <v>81</v>
      </c>
      <c r="AY305" s="18" t="s">
        <v>122</v>
      </c>
      <c r="BE305" s="173">
        <f t="shared" si="14"/>
        <v>0</v>
      </c>
      <c r="BF305" s="173">
        <f t="shared" si="15"/>
        <v>0</v>
      </c>
      <c r="BG305" s="173">
        <f t="shared" si="16"/>
        <v>0</v>
      </c>
      <c r="BH305" s="173">
        <f t="shared" si="17"/>
        <v>0</v>
      </c>
      <c r="BI305" s="173">
        <f t="shared" si="18"/>
        <v>0</v>
      </c>
      <c r="BJ305" s="18" t="s">
        <v>129</v>
      </c>
      <c r="BK305" s="173">
        <f t="shared" si="19"/>
        <v>0</v>
      </c>
      <c r="BL305" s="18" t="s">
        <v>447</v>
      </c>
      <c r="BM305" s="18" t="s">
        <v>716</v>
      </c>
    </row>
    <row r="306" spans="2:51" s="11" customFormat="1" ht="22.5" customHeight="1">
      <c r="B306" s="176"/>
      <c r="D306" s="174" t="s">
        <v>142</v>
      </c>
      <c r="E306" s="177" t="s">
        <v>20</v>
      </c>
      <c r="F306" s="178" t="s">
        <v>396</v>
      </c>
      <c r="H306" s="179">
        <v>931</v>
      </c>
      <c r="I306" s="180"/>
      <c r="L306" s="176"/>
      <c r="M306" s="181"/>
      <c r="N306" s="182"/>
      <c r="O306" s="182"/>
      <c r="P306" s="182"/>
      <c r="Q306" s="182"/>
      <c r="R306" s="182"/>
      <c r="S306" s="182"/>
      <c r="T306" s="183"/>
      <c r="AT306" s="184" t="s">
        <v>142</v>
      </c>
      <c r="AU306" s="184" t="s">
        <v>81</v>
      </c>
      <c r="AV306" s="11" t="s">
        <v>81</v>
      </c>
      <c r="AW306" s="11" t="s">
        <v>39</v>
      </c>
      <c r="AX306" s="11" t="s">
        <v>22</v>
      </c>
      <c r="AY306" s="184" t="s">
        <v>122</v>
      </c>
    </row>
    <row r="307" spans="2:65" s="1" customFormat="1" ht="22.5" customHeight="1">
      <c r="B307" s="161"/>
      <c r="C307" s="162" t="s">
        <v>717</v>
      </c>
      <c r="D307" s="162" t="s">
        <v>124</v>
      </c>
      <c r="E307" s="163" t="s">
        <v>718</v>
      </c>
      <c r="F307" s="164" t="s">
        <v>719</v>
      </c>
      <c r="G307" s="165" t="s">
        <v>315</v>
      </c>
      <c r="H307" s="166">
        <v>1</v>
      </c>
      <c r="I307" s="167"/>
      <c r="J307" s="168">
        <f>ROUND(I307*H307,2)</f>
        <v>0</v>
      </c>
      <c r="K307" s="164" t="s">
        <v>20</v>
      </c>
      <c r="L307" s="35"/>
      <c r="M307" s="169" t="s">
        <v>20</v>
      </c>
      <c r="N307" s="170" t="s">
        <v>48</v>
      </c>
      <c r="O307" s="36"/>
      <c r="P307" s="171">
        <f>O307*H307</f>
        <v>0</v>
      </c>
      <c r="Q307" s="171">
        <v>0</v>
      </c>
      <c r="R307" s="171">
        <f>Q307*H307</f>
        <v>0</v>
      </c>
      <c r="S307" s="171">
        <v>0</v>
      </c>
      <c r="T307" s="172">
        <f>S307*H307</f>
        <v>0</v>
      </c>
      <c r="AR307" s="18" t="s">
        <v>129</v>
      </c>
      <c r="AT307" s="18" t="s">
        <v>124</v>
      </c>
      <c r="AU307" s="18" t="s">
        <v>81</v>
      </c>
      <c r="AY307" s="18" t="s">
        <v>122</v>
      </c>
      <c r="BE307" s="173">
        <f>IF(N307="základní",J307,0)</f>
        <v>0</v>
      </c>
      <c r="BF307" s="173">
        <f>IF(N307="snížená",J307,0)</f>
        <v>0</v>
      </c>
      <c r="BG307" s="173">
        <f>IF(N307="zákl. přenesená",J307,0)</f>
        <v>0</v>
      </c>
      <c r="BH307" s="173">
        <f>IF(N307="sníž. přenesená",J307,0)</f>
        <v>0</v>
      </c>
      <c r="BI307" s="173">
        <f>IF(N307="nulová",J307,0)</f>
        <v>0</v>
      </c>
      <c r="BJ307" s="18" t="s">
        <v>129</v>
      </c>
      <c r="BK307" s="173">
        <f>ROUND(I307*H307,2)</f>
        <v>0</v>
      </c>
      <c r="BL307" s="18" t="s">
        <v>129</v>
      </c>
      <c r="BM307" s="18" t="s">
        <v>720</v>
      </c>
    </row>
    <row r="308" spans="2:65" s="1" customFormat="1" ht="22.5" customHeight="1">
      <c r="B308" s="161"/>
      <c r="C308" s="162" t="s">
        <v>721</v>
      </c>
      <c r="D308" s="162" t="s">
        <v>124</v>
      </c>
      <c r="E308" s="163" t="s">
        <v>722</v>
      </c>
      <c r="F308" s="164" t="s">
        <v>723</v>
      </c>
      <c r="G308" s="165" t="s">
        <v>165</v>
      </c>
      <c r="H308" s="166">
        <v>106.5</v>
      </c>
      <c r="I308" s="167"/>
      <c r="J308" s="168">
        <f>ROUND(I308*H308,2)</f>
        <v>0</v>
      </c>
      <c r="K308" s="164" t="s">
        <v>20</v>
      </c>
      <c r="L308" s="35"/>
      <c r="M308" s="169" t="s">
        <v>20</v>
      </c>
      <c r="N308" s="170" t="s">
        <v>48</v>
      </c>
      <c r="O308" s="36"/>
      <c r="P308" s="171">
        <f>O308*H308</f>
        <v>0</v>
      </c>
      <c r="Q308" s="171">
        <v>0.00025</v>
      </c>
      <c r="R308" s="171">
        <f>Q308*H308</f>
        <v>0.026625</v>
      </c>
      <c r="S308" s="171">
        <v>0</v>
      </c>
      <c r="T308" s="172">
        <f>S308*H308</f>
        <v>0</v>
      </c>
      <c r="AR308" s="18" t="s">
        <v>447</v>
      </c>
      <c r="AT308" s="18" t="s">
        <v>124</v>
      </c>
      <c r="AU308" s="18" t="s">
        <v>81</v>
      </c>
      <c r="AY308" s="18" t="s">
        <v>122</v>
      </c>
      <c r="BE308" s="173">
        <f>IF(N308="základní",J308,0)</f>
        <v>0</v>
      </c>
      <c r="BF308" s="173">
        <f>IF(N308="snížená",J308,0)</f>
        <v>0</v>
      </c>
      <c r="BG308" s="173">
        <f>IF(N308="zákl. přenesená",J308,0)</f>
        <v>0</v>
      </c>
      <c r="BH308" s="173">
        <f>IF(N308="sníž. přenesená",J308,0)</f>
        <v>0</v>
      </c>
      <c r="BI308" s="173">
        <f>IF(N308="nulová",J308,0)</f>
        <v>0</v>
      </c>
      <c r="BJ308" s="18" t="s">
        <v>129</v>
      </c>
      <c r="BK308" s="173">
        <f>ROUND(I308*H308,2)</f>
        <v>0</v>
      </c>
      <c r="BL308" s="18" t="s">
        <v>447</v>
      </c>
      <c r="BM308" s="18" t="s">
        <v>724</v>
      </c>
    </row>
    <row r="309" spans="2:51" s="11" customFormat="1" ht="22.5" customHeight="1">
      <c r="B309" s="176"/>
      <c r="D309" s="174" t="s">
        <v>142</v>
      </c>
      <c r="E309" s="177" t="s">
        <v>20</v>
      </c>
      <c r="F309" s="178" t="s">
        <v>725</v>
      </c>
      <c r="H309" s="179">
        <v>106.5</v>
      </c>
      <c r="I309" s="180"/>
      <c r="L309" s="176"/>
      <c r="M309" s="181"/>
      <c r="N309" s="182"/>
      <c r="O309" s="182"/>
      <c r="P309" s="182"/>
      <c r="Q309" s="182"/>
      <c r="R309" s="182"/>
      <c r="S309" s="182"/>
      <c r="T309" s="183"/>
      <c r="AT309" s="184" t="s">
        <v>142</v>
      </c>
      <c r="AU309" s="184" t="s">
        <v>81</v>
      </c>
      <c r="AV309" s="11" t="s">
        <v>81</v>
      </c>
      <c r="AW309" s="11" t="s">
        <v>39</v>
      </c>
      <c r="AX309" s="11" t="s">
        <v>22</v>
      </c>
      <c r="AY309" s="184" t="s">
        <v>122</v>
      </c>
    </row>
    <row r="310" spans="2:65" s="1" customFormat="1" ht="22.5" customHeight="1">
      <c r="B310" s="161"/>
      <c r="C310" s="162" t="s">
        <v>726</v>
      </c>
      <c r="D310" s="162" t="s">
        <v>124</v>
      </c>
      <c r="E310" s="163" t="s">
        <v>727</v>
      </c>
      <c r="F310" s="164" t="s">
        <v>728</v>
      </c>
      <c r="G310" s="165" t="s">
        <v>165</v>
      </c>
      <c r="H310" s="166">
        <v>32</v>
      </c>
      <c r="I310" s="167"/>
      <c r="J310" s="168">
        <f>ROUND(I310*H310,2)</f>
        <v>0</v>
      </c>
      <c r="K310" s="164" t="s">
        <v>20</v>
      </c>
      <c r="L310" s="35"/>
      <c r="M310" s="169" t="s">
        <v>20</v>
      </c>
      <c r="N310" s="170" t="s">
        <v>48</v>
      </c>
      <c r="O310" s="36"/>
      <c r="P310" s="171">
        <f>O310*H310</f>
        <v>0</v>
      </c>
      <c r="Q310" s="171">
        <v>0.00026</v>
      </c>
      <c r="R310" s="171">
        <f>Q310*H310</f>
        <v>0.00832</v>
      </c>
      <c r="S310" s="171">
        <v>0</v>
      </c>
      <c r="T310" s="172">
        <f>S310*H310</f>
        <v>0</v>
      </c>
      <c r="AR310" s="18" t="s">
        <v>447</v>
      </c>
      <c r="AT310" s="18" t="s">
        <v>124</v>
      </c>
      <c r="AU310" s="18" t="s">
        <v>81</v>
      </c>
      <c r="AY310" s="18" t="s">
        <v>122</v>
      </c>
      <c r="BE310" s="173">
        <f>IF(N310="základní",J310,0)</f>
        <v>0</v>
      </c>
      <c r="BF310" s="173">
        <f>IF(N310="snížená",J310,0)</f>
        <v>0</v>
      </c>
      <c r="BG310" s="173">
        <f>IF(N310="zákl. přenesená",J310,0)</f>
        <v>0</v>
      </c>
      <c r="BH310" s="173">
        <f>IF(N310="sníž. přenesená",J310,0)</f>
        <v>0</v>
      </c>
      <c r="BI310" s="173">
        <f>IF(N310="nulová",J310,0)</f>
        <v>0</v>
      </c>
      <c r="BJ310" s="18" t="s">
        <v>129</v>
      </c>
      <c r="BK310" s="173">
        <f>ROUND(I310*H310,2)</f>
        <v>0</v>
      </c>
      <c r="BL310" s="18" t="s">
        <v>447</v>
      </c>
      <c r="BM310" s="18" t="s">
        <v>729</v>
      </c>
    </row>
    <row r="311" spans="2:51" s="11" customFormat="1" ht="22.5" customHeight="1">
      <c r="B311" s="176"/>
      <c r="D311" s="174" t="s">
        <v>142</v>
      </c>
      <c r="E311" s="177" t="s">
        <v>20</v>
      </c>
      <c r="F311" s="178" t="s">
        <v>730</v>
      </c>
      <c r="H311" s="179">
        <v>32</v>
      </c>
      <c r="I311" s="180"/>
      <c r="L311" s="176"/>
      <c r="M311" s="181"/>
      <c r="N311" s="182"/>
      <c r="O311" s="182"/>
      <c r="P311" s="182"/>
      <c r="Q311" s="182"/>
      <c r="R311" s="182"/>
      <c r="S311" s="182"/>
      <c r="T311" s="183"/>
      <c r="AT311" s="184" t="s">
        <v>142</v>
      </c>
      <c r="AU311" s="184" t="s">
        <v>81</v>
      </c>
      <c r="AV311" s="11" t="s">
        <v>81</v>
      </c>
      <c r="AW311" s="11" t="s">
        <v>39</v>
      </c>
      <c r="AX311" s="11" t="s">
        <v>22</v>
      </c>
      <c r="AY311" s="184" t="s">
        <v>122</v>
      </c>
    </row>
    <row r="312" spans="2:65" s="1" customFormat="1" ht="22.5" customHeight="1">
      <c r="B312" s="161"/>
      <c r="C312" s="162" t="s">
        <v>731</v>
      </c>
      <c r="D312" s="162" t="s">
        <v>124</v>
      </c>
      <c r="E312" s="163" t="s">
        <v>732</v>
      </c>
      <c r="F312" s="164" t="s">
        <v>733</v>
      </c>
      <c r="G312" s="165" t="s">
        <v>165</v>
      </c>
      <c r="H312" s="166">
        <v>178.5</v>
      </c>
      <c r="I312" s="167"/>
      <c r="J312" s="168">
        <f>ROUND(I312*H312,2)</f>
        <v>0</v>
      </c>
      <c r="K312" s="164" t="s">
        <v>20</v>
      </c>
      <c r="L312" s="35"/>
      <c r="M312" s="169" t="s">
        <v>20</v>
      </c>
      <c r="N312" s="170" t="s">
        <v>48</v>
      </c>
      <c r="O312" s="36"/>
      <c r="P312" s="171">
        <f>O312*H312</f>
        <v>0</v>
      </c>
      <c r="Q312" s="171">
        <v>0.00026</v>
      </c>
      <c r="R312" s="171">
        <f>Q312*H312</f>
        <v>0.04640999999999999</v>
      </c>
      <c r="S312" s="171">
        <v>0</v>
      </c>
      <c r="T312" s="172">
        <f>S312*H312</f>
        <v>0</v>
      </c>
      <c r="AR312" s="18" t="s">
        <v>447</v>
      </c>
      <c r="AT312" s="18" t="s">
        <v>124</v>
      </c>
      <c r="AU312" s="18" t="s">
        <v>81</v>
      </c>
      <c r="AY312" s="18" t="s">
        <v>122</v>
      </c>
      <c r="BE312" s="173">
        <f>IF(N312="základní",J312,0)</f>
        <v>0</v>
      </c>
      <c r="BF312" s="173">
        <f>IF(N312="snížená",J312,0)</f>
        <v>0</v>
      </c>
      <c r="BG312" s="173">
        <f>IF(N312="zákl. přenesená",J312,0)</f>
        <v>0</v>
      </c>
      <c r="BH312" s="173">
        <f>IF(N312="sníž. přenesená",J312,0)</f>
        <v>0</v>
      </c>
      <c r="BI312" s="173">
        <f>IF(N312="nulová",J312,0)</f>
        <v>0</v>
      </c>
      <c r="BJ312" s="18" t="s">
        <v>129</v>
      </c>
      <c r="BK312" s="173">
        <f>ROUND(I312*H312,2)</f>
        <v>0</v>
      </c>
      <c r="BL312" s="18" t="s">
        <v>447</v>
      </c>
      <c r="BM312" s="18" t="s">
        <v>734</v>
      </c>
    </row>
    <row r="313" spans="2:51" s="11" customFormat="1" ht="22.5" customHeight="1">
      <c r="B313" s="176"/>
      <c r="D313" s="174" t="s">
        <v>142</v>
      </c>
      <c r="E313" s="177" t="s">
        <v>20</v>
      </c>
      <c r="F313" s="178" t="s">
        <v>735</v>
      </c>
      <c r="H313" s="179">
        <v>178.5</v>
      </c>
      <c r="I313" s="180"/>
      <c r="L313" s="176"/>
      <c r="M313" s="181"/>
      <c r="N313" s="182"/>
      <c r="O313" s="182"/>
      <c r="P313" s="182"/>
      <c r="Q313" s="182"/>
      <c r="R313" s="182"/>
      <c r="S313" s="182"/>
      <c r="T313" s="183"/>
      <c r="AT313" s="184" t="s">
        <v>142</v>
      </c>
      <c r="AU313" s="184" t="s">
        <v>81</v>
      </c>
      <c r="AV313" s="11" t="s">
        <v>81</v>
      </c>
      <c r="AW313" s="11" t="s">
        <v>39</v>
      </c>
      <c r="AX313" s="11" t="s">
        <v>22</v>
      </c>
      <c r="AY313" s="184" t="s">
        <v>122</v>
      </c>
    </row>
    <row r="314" spans="2:65" s="1" customFormat="1" ht="22.5" customHeight="1">
      <c r="B314" s="161"/>
      <c r="C314" s="162" t="s">
        <v>410</v>
      </c>
      <c r="D314" s="162" t="s">
        <v>124</v>
      </c>
      <c r="E314" s="163" t="s">
        <v>736</v>
      </c>
      <c r="F314" s="164" t="s">
        <v>737</v>
      </c>
      <c r="G314" s="165" t="s">
        <v>165</v>
      </c>
      <c r="H314" s="166">
        <v>223</v>
      </c>
      <c r="I314" s="167"/>
      <c r="J314" s="168">
        <f>ROUND(I314*H314,2)</f>
        <v>0</v>
      </c>
      <c r="K314" s="164" t="s">
        <v>20</v>
      </c>
      <c r="L314" s="35"/>
      <c r="M314" s="169" t="s">
        <v>20</v>
      </c>
      <c r="N314" s="170" t="s">
        <v>48</v>
      </c>
      <c r="O314" s="36"/>
      <c r="P314" s="171">
        <f>O314*H314</f>
        <v>0</v>
      </c>
      <c r="Q314" s="171">
        <v>0.00026</v>
      </c>
      <c r="R314" s="171">
        <f>Q314*H314</f>
        <v>0.05798</v>
      </c>
      <c r="S314" s="171">
        <v>0</v>
      </c>
      <c r="T314" s="172">
        <f>S314*H314</f>
        <v>0</v>
      </c>
      <c r="AR314" s="18" t="s">
        <v>447</v>
      </c>
      <c r="AT314" s="18" t="s">
        <v>124</v>
      </c>
      <c r="AU314" s="18" t="s">
        <v>81</v>
      </c>
      <c r="AY314" s="18" t="s">
        <v>122</v>
      </c>
      <c r="BE314" s="173">
        <f>IF(N314="základní",J314,0)</f>
        <v>0</v>
      </c>
      <c r="BF314" s="173">
        <f>IF(N314="snížená",J314,0)</f>
        <v>0</v>
      </c>
      <c r="BG314" s="173">
        <f>IF(N314="zákl. přenesená",J314,0)</f>
        <v>0</v>
      </c>
      <c r="BH314" s="173">
        <f>IF(N314="sníž. přenesená",J314,0)</f>
        <v>0</v>
      </c>
      <c r="BI314" s="173">
        <f>IF(N314="nulová",J314,0)</f>
        <v>0</v>
      </c>
      <c r="BJ314" s="18" t="s">
        <v>129</v>
      </c>
      <c r="BK314" s="173">
        <f>ROUND(I314*H314,2)</f>
        <v>0</v>
      </c>
      <c r="BL314" s="18" t="s">
        <v>447</v>
      </c>
      <c r="BM314" s="18" t="s">
        <v>738</v>
      </c>
    </row>
    <row r="315" spans="2:51" s="11" customFormat="1" ht="22.5" customHeight="1">
      <c r="B315" s="176"/>
      <c r="D315" s="174" t="s">
        <v>142</v>
      </c>
      <c r="E315" s="177" t="s">
        <v>20</v>
      </c>
      <c r="F315" s="178" t="s">
        <v>739</v>
      </c>
      <c r="H315" s="179">
        <v>223</v>
      </c>
      <c r="I315" s="180"/>
      <c r="L315" s="176"/>
      <c r="M315" s="181"/>
      <c r="N315" s="182"/>
      <c r="O315" s="182"/>
      <c r="P315" s="182"/>
      <c r="Q315" s="182"/>
      <c r="R315" s="182"/>
      <c r="S315" s="182"/>
      <c r="T315" s="183"/>
      <c r="AT315" s="184" t="s">
        <v>142</v>
      </c>
      <c r="AU315" s="184" t="s">
        <v>81</v>
      </c>
      <c r="AV315" s="11" t="s">
        <v>81</v>
      </c>
      <c r="AW315" s="11" t="s">
        <v>39</v>
      </c>
      <c r="AX315" s="11" t="s">
        <v>22</v>
      </c>
      <c r="AY315" s="184" t="s">
        <v>122</v>
      </c>
    </row>
    <row r="316" spans="2:65" s="1" customFormat="1" ht="22.5" customHeight="1">
      <c r="B316" s="161"/>
      <c r="C316" s="162" t="s">
        <v>740</v>
      </c>
      <c r="D316" s="162" t="s">
        <v>124</v>
      </c>
      <c r="E316" s="163" t="s">
        <v>741</v>
      </c>
      <c r="F316" s="164" t="s">
        <v>742</v>
      </c>
      <c r="G316" s="165" t="s">
        <v>165</v>
      </c>
      <c r="H316" s="166">
        <v>72</v>
      </c>
      <c r="I316" s="167"/>
      <c r="J316" s="168">
        <f>ROUND(I316*H316,2)</f>
        <v>0</v>
      </c>
      <c r="K316" s="164" t="s">
        <v>20</v>
      </c>
      <c r="L316" s="35"/>
      <c r="M316" s="169" t="s">
        <v>20</v>
      </c>
      <c r="N316" s="170" t="s">
        <v>48</v>
      </c>
      <c r="O316" s="36"/>
      <c r="P316" s="171">
        <f>O316*H316</f>
        <v>0</v>
      </c>
      <c r="Q316" s="171">
        <v>0.00027</v>
      </c>
      <c r="R316" s="171">
        <f>Q316*H316</f>
        <v>0.01944</v>
      </c>
      <c r="S316" s="171">
        <v>0</v>
      </c>
      <c r="T316" s="172">
        <f>S316*H316</f>
        <v>0</v>
      </c>
      <c r="AR316" s="18" t="s">
        <v>447</v>
      </c>
      <c r="AT316" s="18" t="s">
        <v>124</v>
      </c>
      <c r="AU316" s="18" t="s">
        <v>81</v>
      </c>
      <c r="AY316" s="18" t="s">
        <v>122</v>
      </c>
      <c r="BE316" s="173">
        <f>IF(N316="základní",J316,0)</f>
        <v>0</v>
      </c>
      <c r="BF316" s="173">
        <f>IF(N316="snížená",J316,0)</f>
        <v>0</v>
      </c>
      <c r="BG316" s="173">
        <f>IF(N316="zákl. přenesená",J316,0)</f>
        <v>0</v>
      </c>
      <c r="BH316" s="173">
        <f>IF(N316="sníž. přenesená",J316,0)</f>
        <v>0</v>
      </c>
      <c r="BI316" s="173">
        <f>IF(N316="nulová",J316,0)</f>
        <v>0</v>
      </c>
      <c r="BJ316" s="18" t="s">
        <v>129</v>
      </c>
      <c r="BK316" s="173">
        <f>ROUND(I316*H316,2)</f>
        <v>0</v>
      </c>
      <c r="BL316" s="18" t="s">
        <v>447</v>
      </c>
      <c r="BM316" s="18" t="s">
        <v>743</v>
      </c>
    </row>
    <row r="317" spans="2:51" s="11" customFormat="1" ht="22.5" customHeight="1">
      <c r="B317" s="176"/>
      <c r="D317" s="174" t="s">
        <v>142</v>
      </c>
      <c r="E317" s="177" t="s">
        <v>20</v>
      </c>
      <c r="F317" s="178" t="s">
        <v>744</v>
      </c>
      <c r="H317" s="179">
        <v>72</v>
      </c>
      <c r="I317" s="180"/>
      <c r="L317" s="176"/>
      <c r="M317" s="181"/>
      <c r="N317" s="182"/>
      <c r="O317" s="182"/>
      <c r="P317" s="182"/>
      <c r="Q317" s="182"/>
      <c r="R317" s="182"/>
      <c r="S317" s="182"/>
      <c r="T317" s="183"/>
      <c r="AT317" s="184" t="s">
        <v>142</v>
      </c>
      <c r="AU317" s="184" t="s">
        <v>81</v>
      </c>
      <c r="AV317" s="11" t="s">
        <v>81</v>
      </c>
      <c r="AW317" s="11" t="s">
        <v>39</v>
      </c>
      <c r="AX317" s="11" t="s">
        <v>22</v>
      </c>
      <c r="AY317" s="184" t="s">
        <v>122</v>
      </c>
    </row>
    <row r="318" spans="2:65" s="1" customFormat="1" ht="22.5" customHeight="1">
      <c r="B318" s="161"/>
      <c r="C318" s="162" t="s">
        <v>745</v>
      </c>
      <c r="D318" s="162" t="s">
        <v>124</v>
      </c>
      <c r="E318" s="163" t="s">
        <v>746</v>
      </c>
      <c r="F318" s="164" t="s">
        <v>747</v>
      </c>
      <c r="G318" s="165" t="s">
        <v>165</v>
      </c>
      <c r="H318" s="166">
        <v>586</v>
      </c>
      <c r="I318" s="167"/>
      <c r="J318" s="168">
        <f>ROUND(I318*H318,2)</f>
        <v>0</v>
      </c>
      <c r="K318" s="164" t="s">
        <v>20</v>
      </c>
      <c r="L318" s="35"/>
      <c r="M318" s="169" t="s">
        <v>20</v>
      </c>
      <c r="N318" s="170" t="s">
        <v>48</v>
      </c>
      <c r="O318" s="36"/>
      <c r="P318" s="171">
        <f>O318*H318</f>
        <v>0</v>
      </c>
      <c r="Q318" s="171">
        <v>0.00028</v>
      </c>
      <c r="R318" s="171">
        <f>Q318*H318</f>
        <v>0.16407999999999998</v>
      </c>
      <c r="S318" s="171">
        <v>0</v>
      </c>
      <c r="T318" s="172">
        <f>S318*H318</f>
        <v>0</v>
      </c>
      <c r="AR318" s="18" t="s">
        <v>447</v>
      </c>
      <c r="AT318" s="18" t="s">
        <v>124</v>
      </c>
      <c r="AU318" s="18" t="s">
        <v>81</v>
      </c>
      <c r="AY318" s="18" t="s">
        <v>122</v>
      </c>
      <c r="BE318" s="173">
        <f>IF(N318="základní",J318,0)</f>
        <v>0</v>
      </c>
      <c r="BF318" s="173">
        <f>IF(N318="snížená",J318,0)</f>
        <v>0</v>
      </c>
      <c r="BG318" s="173">
        <f>IF(N318="zákl. přenesená",J318,0)</f>
        <v>0</v>
      </c>
      <c r="BH318" s="173">
        <f>IF(N318="sníž. přenesená",J318,0)</f>
        <v>0</v>
      </c>
      <c r="BI318" s="173">
        <f>IF(N318="nulová",J318,0)</f>
        <v>0</v>
      </c>
      <c r="BJ318" s="18" t="s">
        <v>129</v>
      </c>
      <c r="BK318" s="173">
        <f>ROUND(I318*H318,2)</f>
        <v>0</v>
      </c>
      <c r="BL318" s="18" t="s">
        <v>447</v>
      </c>
      <c r="BM318" s="18" t="s">
        <v>748</v>
      </c>
    </row>
    <row r="319" spans="2:51" s="11" customFormat="1" ht="22.5" customHeight="1">
      <c r="B319" s="176"/>
      <c r="D319" s="174" t="s">
        <v>142</v>
      </c>
      <c r="E319" s="177" t="s">
        <v>20</v>
      </c>
      <c r="F319" s="178" t="s">
        <v>749</v>
      </c>
      <c r="H319" s="179">
        <v>586</v>
      </c>
      <c r="I319" s="180"/>
      <c r="L319" s="176"/>
      <c r="M319" s="181"/>
      <c r="N319" s="182"/>
      <c r="O319" s="182"/>
      <c r="P319" s="182"/>
      <c r="Q319" s="182"/>
      <c r="R319" s="182"/>
      <c r="S319" s="182"/>
      <c r="T319" s="183"/>
      <c r="AT319" s="184" t="s">
        <v>142</v>
      </c>
      <c r="AU319" s="184" t="s">
        <v>81</v>
      </c>
      <c r="AV319" s="11" t="s">
        <v>81</v>
      </c>
      <c r="AW319" s="11" t="s">
        <v>39</v>
      </c>
      <c r="AX319" s="11" t="s">
        <v>22</v>
      </c>
      <c r="AY319" s="184" t="s">
        <v>122</v>
      </c>
    </row>
    <row r="320" spans="2:65" s="1" customFormat="1" ht="22.5" customHeight="1">
      <c r="B320" s="161"/>
      <c r="C320" s="162" t="s">
        <v>750</v>
      </c>
      <c r="D320" s="162" t="s">
        <v>124</v>
      </c>
      <c r="E320" s="163" t="s">
        <v>751</v>
      </c>
      <c r="F320" s="164" t="s">
        <v>752</v>
      </c>
      <c r="G320" s="165" t="s">
        <v>165</v>
      </c>
      <c r="H320" s="166">
        <v>94</v>
      </c>
      <c r="I320" s="167"/>
      <c r="J320" s="168">
        <f>ROUND(I320*H320,2)</f>
        <v>0</v>
      </c>
      <c r="K320" s="164" t="s">
        <v>20</v>
      </c>
      <c r="L320" s="35"/>
      <c r="M320" s="169" t="s">
        <v>20</v>
      </c>
      <c r="N320" s="170" t="s">
        <v>48</v>
      </c>
      <c r="O320" s="36"/>
      <c r="P320" s="171">
        <f>O320*H320</f>
        <v>0</v>
      </c>
      <c r="Q320" s="171">
        <v>0.00029</v>
      </c>
      <c r="R320" s="171">
        <f>Q320*H320</f>
        <v>0.02726</v>
      </c>
      <c r="S320" s="171">
        <v>0</v>
      </c>
      <c r="T320" s="172">
        <f>S320*H320</f>
        <v>0</v>
      </c>
      <c r="AR320" s="18" t="s">
        <v>447</v>
      </c>
      <c r="AT320" s="18" t="s">
        <v>124</v>
      </c>
      <c r="AU320" s="18" t="s">
        <v>81</v>
      </c>
      <c r="AY320" s="18" t="s">
        <v>122</v>
      </c>
      <c r="BE320" s="173">
        <f>IF(N320="základní",J320,0)</f>
        <v>0</v>
      </c>
      <c r="BF320" s="173">
        <f>IF(N320="snížená",J320,0)</f>
        <v>0</v>
      </c>
      <c r="BG320" s="173">
        <f>IF(N320="zákl. přenesená",J320,0)</f>
        <v>0</v>
      </c>
      <c r="BH320" s="173">
        <f>IF(N320="sníž. přenesená",J320,0)</f>
        <v>0</v>
      </c>
      <c r="BI320" s="173">
        <f>IF(N320="nulová",J320,0)</f>
        <v>0</v>
      </c>
      <c r="BJ320" s="18" t="s">
        <v>129</v>
      </c>
      <c r="BK320" s="173">
        <f>ROUND(I320*H320,2)</f>
        <v>0</v>
      </c>
      <c r="BL320" s="18" t="s">
        <v>447</v>
      </c>
      <c r="BM320" s="18" t="s">
        <v>753</v>
      </c>
    </row>
    <row r="321" spans="2:51" s="11" customFormat="1" ht="22.5" customHeight="1">
      <c r="B321" s="176"/>
      <c r="D321" s="174" t="s">
        <v>142</v>
      </c>
      <c r="E321" s="177" t="s">
        <v>20</v>
      </c>
      <c r="F321" s="178" t="s">
        <v>754</v>
      </c>
      <c r="H321" s="179">
        <v>94</v>
      </c>
      <c r="I321" s="180"/>
      <c r="L321" s="176"/>
      <c r="M321" s="181"/>
      <c r="N321" s="182"/>
      <c r="O321" s="182"/>
      <c r="P321" s="182"/>
      <c r="Q321" s="182"/>
      <c r="R321" s="182"/>
      <c r="S321" s="182"/>
      <c r="T321" s="183"/>
      <c r="AT321" s="184" t="s">
        <v>142</v>
      </c>
      <c r="AU321" s="184" t="s">
        <v>81</v>
      </c>
      <c r="AV321" s="11" t="s">
        <v>81</v>
      </c>
      <c r="AW321" s="11" t="s">
        <v>39</v>
      </c>
      <c r="AX321" s="11" t="s">
        <v>22</v>
      </c>
      <c r="AY321" s="184" t="s">
        <v>122</v>
      </c>
    </row>
    <row r="322" spans="2:65" s="1" customFormat="1" ht="22.5" customHeight="1">
      <c r="B322" s="161"/>
      <c r="C322" s="162" t="s">
        <v>755</v>
      </c>
      <c r="D322" s="162" t="s">
        <v>124</v>
      </c>
      <c r="E322" s="163" t="s">
        <v>756</v>
      </c>
      <c r="F322" s="164" t="s">
        <v>757</v>
      </c>
      <c r="G322" s="165" t="s">
        <v>165</v>
      </c>
      <c r="H322" s="166">
        <v>142</v>
      </c>
      <c r="I322" s="167"/>
      <c r="J322" s="168">
        <f>ROUND(I322*H322,2)</f>
        <v>0</v>
      </c>
      <c r="K322" s="164" t="s">
        <v>20</v>
      </c>
      <c r="L322" s="35"/>
      <c r="M322" s="169" t="s">
        <v>20</v>
      </c>
      <c r="N322" s="170" t="s">
        <v>48</v>
      </c>
      <c r="O322" s="36"/>
      <c r="P322" s="171">
        <f>O322*H322</f>
        <v>0</v>
      </c>
      <c r="Q322" s="171">
        <v>0.0003</v>
      </c>
      <c r="R322" s="171">
        <f>Q322*H322</f>
        <v>0.0426</v>
      </c>
      <c r="S322" s="171">
        <v>0</v>
      </c>
      <c r="T322" s="172">
        <f>S322*H322</f>
        <v>0</v>
      </c>
      <c r="AR322" s="18" t="s">
        <v>447</v>
      </c>
      <c r="AT322" s="18" t="s">
        <v>124</v>
      </c>
      <c r="AU322" s="18" t="s">
        <v>81</v>
      </c>
      <c r="AY322" s="18" t="s">
        <v>122</v>
      </c>
      <c r="BE322" s="173">
        <f>IF(N322="základní",J322,0)</f>
        <v>0</v>
      </c>
      <c r="BF322" s="173">
        <f>IF(N322="snížená",J322,0)</f>
        <v>0</v>
      </c>
      <c r="BG322" s="173">
        <f>IF(N322="zákl. přenesená",J322,0)</f>
        <v>0</v>
      </c>
      <c r="BH322" s="173">
        <f>IF(N322="sníž. přenesená",J322,0)</f>
        <v>0</v>
      </c>
      <c r="BI322" s="173">
        <f>IF(N322="nulová",J322,0)</f>
        <v>0</v>
      </c>
      <c r="BJ322" s="18" t="s">
        <v>129</v>
      </c>
      <c r="BK322" s="173">
        <f>ROUND(I322*H322,2)</f>
        <v>0</v>
      </c>
      <c r="BL322" s="18" t="s">
        <v>447</v>
      </c>
      <c r="BM322" s="18" t="s">
        <v>758</v>
      </c>
    </row>
    <row r="323" spans="2:51" s="11" customFormat="1" ht="22.5" customHeight="1">
      <c r="B323" s="176"/>
      <c r="D323" s="174" t="s">
        <v>142</v>
      </c>
      <c r="E323" s="177" t="s">
        <v>20</v>
      </c>
      <c r="F323" s="178" t="s">
        <v>759</v>
      </c>
      <c r="H323" s="179">
        <v>142</v>
      </c>
      <c r="I323" s="180"/>
      <c r="L323" s="176"/>
      <c r="M323" s="181"/>
      <c r="N323" s="182"/>
      <c r="O323" s="182"/>
      <c r="P323" s="182"/>
      <c r="Q323" s="182"/>
      <c r="R323" s="182"/>
      <c r="S323" s="182"/>
      <c r="T323" s="183"/>
      <c r="AT323" s="184" t="s">
        <v>142</v>
      </c>
      <c r="AU323" s="184" t="s">
        <v>81</v>
      </c>
      <c r="AV323" s="11" t="s">
        <v>81</v>
      </c>
      <c r="AW323" s="11" t="s">
        <v>39</v>
      </c>
      <c r="AX323" s="11" t="s">
        <v>22</v>
      </c>
      <c r="AY323" s="184" t="s">
        <v>122</v>
      </c>
    </row>
    <row r="324" spans="2:65" s="1" customFormat="1" ht="22.5" customHeight="1">
      <c r="B324" s="161"/>
      <c r="C324" s="162" t="s">
        <v>760</v>
      </c>
      <c r="D324" s="162" t="s">
        <v>124</v>
      </c>
      <c r="E324" s="163" t="s">
        <v>761</v>
      </c>
      <c r="F324" s="164" t="s">
        <v>762</v>
      </c>
      <c r="G324" s="165" t="s">
        <v>165</v>
      </c>
      <c r="H324" s="166">
        <v>408</v>
      </c>
      <c r="I324" s="167"/>
      <c r="J324" s="168">
        <f>ROUND(I324*H324,2)</f>
        <v>0</v>
      </c>
      <c r="K324" s="164" t="s">
        <v>20</v>
      </c>
      <c r="L324" s="35"/>
      <c r="M324" s="169" t="s">
        <v>20</v>
      </c>
      <c r="N324" s="170" t="s">
        <v>48</v>
      </c>
      <c r="O324" s="36"/>
      <c r="P324" s="171">
        <f>O324*H324</f>
        <v>0</v>
      </c>
      <c r="Q324" s="171">
        <v>0.00031</v>
      </c>
      <c r="R324" s="171">
        <f>Q324*H324</f>
        <v>0.12648</v>
      </c>
      <c r="S324" s="171">
        <v>0</v>
      </c>
      <c r="T324" s="172">
        <f>S324*H324</f>
        <v>0</v>
      </c>
      <c r="AR324" s="18" t="s">
        <v>447</v>
      </c>
      <c r="AT324" s="18" t="s">
        <v>124</v>
      </c>
      <c r="AU324" s="18" t="s">
        <v>81</v>
      </c>
      <c r="AY324" s="18" t="s">
        <v>122</v>
      </c>
      <c r="BE324" s="173">
        <f>IF(N324="základní",J324,0)</f>
        <v>0</v>
      </c>
      <c r="BF324" s="173">
        <f>IF(N324="snížená",J324,0)</f>
        <v>0</v>
      </c>
      <c r="BG324" s="173">
        <f>IF(N324="zákl. přenesená",J324,0)</f>
        <v>0</v>
      </c>
      <c r="BH324" s="173">
        <f>IF(N324="sníž. přenesená",J324,0)</f>
        <v>0</v>
      </c>
      <c r="BI324" s="173">
        <f>IF(N324="nulová",J324,0)</f>
        <v>0</v>
      </c>
      <c r="BJ324" s="18" t="s">
        <v>129</v>
      </c>
      <c r="BK324" s="173">
        <f>ROUND(I324*H324,2)</f>
        <v>0</v>
      </c>
      <c r="BL324" s="18" t="s">
        <v>447</v>
      </c>
      <c r="BM324" s="18" t="s">
        <v>763</v>
      </c>
    </row>
    <row r="325" spans="2:51" s="11" customFormat="1" ht="22.5" customHeight="1">
      <c r="B325" s="176"/>
      <c r="D325" s="185" t="s">
        <v>142</v>
      </c>
      <c r="E325" s="184" t="s">
        <v>20</v>
      </c>
      <c r="F325" s="187" t="s">
        <v>764</v>
      </c>
      <c r="H325" s="188">
        <v>408</v>
      </c>
      <c r="I325" s="180"/>
      <c r="L325" s="176"/>
      <c r="M325" s="181"/>
      <c r="N325" s="182"/>
      <c r="O325" s="182"/>
      <c r="P325" s="182"/>
      <c r="Q325" s="182"/>
      <c r="R325" s="182"/>
      <c r="S325" s="182"/>
      <c r="T325" s="183"/>
      <c r="AT325" s="184" t="s">
        <v>142</v>
      </c>
      <c r="AU325" s="184" t="s">
        <v>81</v>
      </c>
      <c r="AV325" s="11" t="s">
        <v>81</v>
      </c>
      <c r="AW325" s="11" t="s">
        <v>39</v>
      </c>
      <c r="AX325" s="11" t="s">
        <v>22</v>
      </c>
      <c r="AY325" s="184" t="s">
        <v>122</v>
      </c>
    </row>
    <row r="326" spans="2:63" s="10" customFormat="1" ht="36.75" customHeight="1">
      <c r="B326" s="147"/>
      <c r="D326" s="148" t="s">
        <v>74</v>
      </c>
      <c r="E326" s="149" t="s">
        <v>765</v>
      </c>
      <c r="F326" s="149" t="s">
        <v>766</v>
      </c>
      <c r="I326" s="150"/>
      <c r="J326" s="151">
        <f>BK326</f>
        <v>0</v>
      </c>
      <c r="L326" s="147"/>
      <c r="M326" s="152"/>
      <c r="N326" s="153"/>
      <c r="O326" s="153"/>
      <c r="P326" s="154">
        <f>P327+P332</f>
        <v>0</v>
      </c>
      <c r="Q326" s="153"/>
      <c r="R326" s="154">
        <f>R327+R332</f>
        <v>0</v>
      </c>
      <c r="S326" s="153"/>
      <c r="T326" s="155">
        <f>T327+T332</f>
        <v>0</v>
      </c>
      <c r="AR326" s="148" t="s">
        <v>148</v>
      </c>
      <c r="AT326" s="156" t="s">
        <v>74</v>
      </c>
      <c r="AU326" s="156" t="s">
        <v>75</v>
      </c>
      <c r="AY326" s="148" t="s">
        <v>122</v>
      </c>
      <c r="BK326" s="157">
        <f>BK327+BK332</f>
        <v>0</v>
      </c>
    </row>
    <row r="327" spans="2:63" s="10" customFormat="1" ht="19.5" customHeight="1">
      <c r="B327" s="147"/>
      <c r="D327" s="158" t="s">
        <v>74</v>
      </c>
      <c r="E327" s="159" t="s">
        <v>767</v>
      </c>
      <c r="F327" s="159" t="s">
        <v>768</v>
      </c>
      <c r="I327" s="150"/>
      <c r="J327" s="160">
        <f>BK327</f>
        <v>0</v>
      </c>
      <c r="L327" s="147"/>
      <c r="M327" s="152"/>
      <c r="N327" s="153"/>
      <c r="O327" s="153"/>
      <c r="P327" s="154">
        <f>SUM(P328:P331)</f>
        <v>0</v>
      </c>
      <c r="Q327" s="153"/>
      <c r="R327" s="154">
        <f>SUM(R328:R331)</f>
        <v>0</v>
      </c>
      <c r="S327" s="153"/>
      <c r="T327" s="155">
        <f>SUM(T328:T331)</f>
        <v>0</v>
      </c>
      <c r="AR327" s="148" t="s">
        <v>148</v>
      </c>
      <c r="AT327" s="156" t="s">
        <v>74</v>
      </c>
      <c r="AU327" s="156" t="s">
        <v>22</v>
      </c>
      <c r="AY327" s="148" t="s">
        <v>122</v>
      </c>
      <c r="BK327" s="157">
        <f>SUM(BK328:BK331)</f>
        <v>0</v>
      </c>
    </row>
    <row r="328" spans="2:65" s="1" customFormat="1" ht="22.5" customHeight="1">
      <c r="B328" s="161"/>
      <c r="C328" s="162" t="s">
        <v>769</v>
      </c>
      <c r="D328" s="162" t="s">
        <v>124</v>
      </c>
      <c r="E328" s="163" t="s">
        <v>770</v>
      </c>
      <c r="F328" s="164" t="s">
        <v>771</v>
      </c>
      <c r="G328" s="165" t="s">
        <v>315</v>
      </c>
      <c r="H328" s="166">
        <v>1</v>
      </c>
      <c r="I328" s="167"/>
      <c r="J328" s="168">
        <f>ROUND(I328*H328,2)</f>
        <v>0</v>
      </c>
      <c r="K328" s="164" t="s">
        <v>20</v>
      </c>
      <c r="L328" s="35"/>
      <c r="M328" s="169" t="s">
        <v>20</v>
      </c>
      <c r="N328" s="170" t="s">
        <v>48</v>
      </c>
      <c r="O328" s="36"/>
      <c r="P328" s="171">
        <f>O328*H328</f>
        <v>0</v>
      </c>
      <c r="Q328" s="171">
        <v>0</v>
      </c>
      <c r="R328" s="171">
        <f>Q328*H328</f>
        <v>0</v>
      </c>
      <c r="S328" s="171">
        <v>0</v>
      </c>
      <c r="T328" s="172">
        <f>S328*H328</f>
        <v>0</v>
      </c>
      <c r="AR328" s="18" t="s">
        <v>772</v>
      </c>
      <c r="AT328" s="18" t="s">
        <v>124</v>
      </c>
      <c r="AU328" s="18" t="s">
        <v>81</v>
      </c>
      <c r="AY328" s="18" t="s">
        <v>122</v>
      </c>
      <c r="BE328" s="173">
        <f>IF(N328="základní",J328,0)</f>
        <v>0</v>
      </c>
      <c r="BF328" s="173">
        <f>IF(N328="snížená",J328,0)</f>
        <v>0</v>
      </c>
      <c r="BG328" s="173">
        <f>IF(N328="zákl. přenesená",J328,0)</f>
        <v>0</v>
      </c>
      <c r="BH328" s="173">
        <f>IF(N328="sníž. přenesená",J328,0)</f>
        <v>0</v>
      </c>
      <c r="BI328" s="173">
        <f>IF(N328="nulová",J328,0)</f>
        <v>0</v>
      </c>
      <c r="BJ328" s="18" t="s">
        <v>129</v>
      </c>
      <c r="BK328" s="173">
        <f>ROUND(I328*H328,2)</f>
        <v>0</v>
      </c>
      <c r="BL328" s="18" t="s">
        <v>772</v>
      </c>
      <c r="BM328" s="18" t="s">
        <v>773</v>
      </c>
    </row>
    <row r="329" spans="2:65" s="1" customFormat="1" ht="22.5" customHeight="1">
      <c r="B329" s="161"/>
      <c r="C329" s="162" t="s">
        <v>774</v>
      </c>
      <c r="D329" s="162" t="s">
        <v>124</v>
      </c>
      <c r="E329" s="163" t="s">
        <v>775</v>
      </c>
      <c r="F329" s="164" t="s">
        <v>776</v>
      </c>
      <c r="G329" s="165" t="s">
        <v>315</v>
      </c>
      <c r="H329" s="166">
        <v>1</v>
      </c>
      <c r="I329" s="167"/>
      <c r="J329" s="168">
        <f>ROUND(I329*H329,2)</f>
        <v>0</v>
      </c>
      <c r="K329" s="164" t="s">
        <v>128</v>
      </c>
      <c r="L329" s="35"/>
      <c r="M329" s="169" t="s">
        <v>20</v>
      </c>
      <c r="N329" s="170" t="s">
        <v>48</v>
      </c>
      <c r="O329" s="36"/>
      <c r="P329" s="171">
        <f>O329*H329</f>
        <v>0</v>
      </c>
      <c r="Q329" s="171">
        <v>0</v>
      </c>
      <c r="R329" s="171">
        <f>Q329*H329</f>
        <v>0</v>
      </c>
      <c r="S329" s="171">
        <v>0</v>
      </c>
      <c r="T329" s="172">
        <f>S329*H329</f>
        <v>0</v>
      </c>
      <c r="AR329" s="18" t="s">
        <v>772</v>
      </c>
      <c r="AT329" s="18" t="s">
        <v>124</v>
      </c>
      <c r="AU329" s="18" t="s">
        <v>81</v>
      </c>
      <c r="AY329" s="18" t="s">
        <v>122</v>
      </c>
      <c r="BE329" s="173">
        <f>IF(N329="základní",J329,0)</f>
        <v>0</v>
      </c>
      <c r="BF329" s="173">
        <f>IF(N329="snížená",J329,0)</f>
        <v>0</v>
      </c>
      <c r="BG329" s="173">
        <f>IF(N329="zákl. přenesená",J329,0)</f>
        <v>0</v>
      </c>
      <c r="BH329" s="173">
        <f>IF(N329="sníž. přenesená",J329,0)</f>
        <v>0</v>
      </c>
      <c r="BI329" s="173">
        <f>IF(N329="nulová",J329,0)</f>
        <v>0</v>
      </c>
      <c r="BJ329" s="18" t="s">
        <v>129</v>
      </c>
      <c r="BK329" s="173">
        <f>ROUND(I329*H329,2)</f>
        <v>0</v>
      </c>
      <c r="BL329" s="18" t="s">
        <v>772</v>
      </c>
      <c r="BM329" s="18" t="s">
        <v>777</v>
      </c>
    </row>
    <row r="330" spans="2:65" s="1" customFormat="1" ht="22.5" customHeight="1">
      <c r="B330" s="161"/>
      <c r="C330" s="162" t="s">
        <v>778</v>
      </c>
      <c r="D330" s="162" t="s">
        <v>124</v>
      </c>
      <c r="E330" s="163" t="s">
        <v>779</v>
      </c>
      <c r="F330" s="164" t="s">
        <v>780</v>
      </c>
      <c r="G330" s="165" t="s">
        <v>315</v>
      </c>
      <c r="H330" s="166">
        <v>1</v>
      </c>
      <c r="I330" s="167"/>
      <c r="J330" s="168">
        <f>ROUND(I330*H330,2)</f>
        <v>0</v>
      </c>
      <c r="K330" s="164" t="s">
        <v>20</v>
      </c>
      <c r="L330" s="35"/>
      <c r="M330" s="169" t="s">
        <v>20</v>
      </c>
      <c r="N330" s="170" t="s">
        <v>48</v>
      </c>
      <c r="O330" s="36"/>
      <c r="P330" s="171">
        <f>O330*H330</f>
        <v>0</v>
      </c>
      <c r="Q330" s="171">
        <v>0</v>
      </c>
      <c r="R330" s="171">
        <f>Q330*H330</f>
        <v>0</v>
      </c>
      <c r="S330" s="171">
        <v>0</v>
      </c>
      <c r="T330" s="172">
        <f>S330*H330</f>
        <v>0</v>
      </c>
      <c r="AR330" s="18" t="s">
        <v>772</v>
      </c>
      <c r="AT330" s="18" t="s">
        <v>124</v>
      </c>
      <c r="AU330" s="18" t="s">
        <v>81</v>
      </c>
      <c r="AY330" s="18" t="s">
        <v>122</v>
      </c>
      <c r="BE330" s="173">
        <f>IF(N330="základní",J330,0)</f>
        <v>0</v>
      </c>
      <c r="BF330" s="173">
        <f>IF(N330="snížená",J330,0)</f>
        <v>0</v>
      </c>
      <c r="BG330" s="173">
        <f>IF(N330="zákl. přenesená",J330,0)</f>
        <v>0</v>
      </c>
      <c r="BH330" s="173">
        <f>IF(N330="sníž. přenesená",J330,0)</f>
        <v>0</v>
      </c>
      <c r="BI330" s="173">
        <f>IF(N330="nulová",J330,0)</f>
        <v>0</v>
      </c>
      <c r="BJ330" s="18" t="s">
        <v>129</v>
      </c>
      <c r="BK330" s="173">
        <f>ROUND(I330*H330,2)</f>
        <v>0</v>
      </c>
      <c r="BL330" s="18" t="s">
        <v>772</v>
      </c>
      <c r="BM330" s="18" t="s">
        <v>781</v>
      </c>
    </row>
    <row r="331" spans="2:65" s="1" customFormat="1" ht="22.5" customHeight="1">
      <c r="B331" s="161"/>
      <c r="C331" s="162" t="s">
        <v>782</v>
      </c>
      <c r="D331" s="162" t="s">
        <v>124</v>
      </c>
      <c r="E331" s="163" t="s">
        <v>783</v>
      </c>
      <c r="F331" s="164" t="s">
        <v>784</v>
      </c>
      <c r="G331" s="165" t="s">
        <v>315</v>
      </c>
      <c r="H331" s="166">
        <v>1</v>
      </c>
      <c r="I331" s="167"/>
      <c r="J331" s="168">
        <f>ROUND(I331*H331,2)</f>
        <v>0</v>
      </c>
      <c r="K331" s="164" t="s">
        <v>128</v>
      </c>
      <c r="L331" s="35"/>
      <c r="M331" s="169" t="s">
        <v>20</v>
      </c>
      <c r="N331" s="170" t="s">
        <v>48</v>
      </c>
      <c r="O331" s="36"/>
      <c r="P331" s="171">
        <f>O331*H331</f>
        <v>0</v>
      </c>
      <c r="Q331" s="171">
        <v>0</v>
      </c>
      <c r="R331" s="171">
        <f>Q331*H331</f>
        <v>0</v>
      </c>
      <c r="S331" s="171">
        <v>0</v>
      </c>
      <c r="T331" s="172">
        <f>S331*H331</f>
        <v>0</v>
      </c>
      <c r="AR331" s="18" t="s">
        <v>772</v>
      </c>
      <c r="AT331" s="18" t="s">
        <v>124</v>
      </c>
      <c r="AU331" s="18" t="s">
        <v>81</v>
      </c>
      <c r="AY331" s="18" t="s">
        <v>122</v>
      </c>
      <c r="BE331" s="173">
        <f>IF(N331="základní",J331,0)</f>
        <v>0</v>
      </c>
      <c r="BF331" s="173">
        <f>IF(N331="snížená",J331,0)</f>
        <v>0</v>
      </c>
      <c r="BG331" s="173">
        <f>IF(N331="zákl. přenesená",J331,0)</f>
        <v>0</v>
      </c>
      <c r="BH331" s="173">
        <f>IF(N331="sníž. přenesená",J331,0)</f>
        <v>0</v>
      </c>
      <c r="BI331" s="173">
        <f>IF(N331="nulová",J331,0)</f>
        <v>0</v>
      </c>
      <c r="BJ331" s="18" t="s">
        <v>129</v>
      </c>
      <c r="BK331" s="173">
        <f>ROUND(I331*H331,2)</f>
        <v>0</v>
      </c>
      <c r="BL331" s="18" t="s">
        <v>772</v>
      </c>
      <c r="BM331" s="18" t="s">
        <v>785</v>
      </c>
    </row>
    <row r="332" spans="2:63" s="10" customFormat="1" ht="29.25" customHeight="1">
      <c r="B332" s="147"/>
      <c r="D332" s="158" t="s">
        <v>74</v>
      </c>
      <c r="E332" s="159" t="s">
        <v>786</v>
      </c>
      <c r="F332" s="159" t="s">
        <v>787</v>
      </c>
      <c r="I332" s="150"/>
      <c r="J332" s="160">
        <f>BK332</f>
        <v>0</v>
      </c>
      <c r="L332" s="147"/>
      <c r="M332" s="152"/>
      <c r="N332" s="153"/>
      <c r="O332" s="153"/>
      <c r="P332" s="154">
        <f>SUM(P333:P335)</f>
        <v>0</v>
      </c>
      <c r="Q332" s="153"/>
      <c r="R332" s="154">
        <f>SUM(R333:R335)</f>
        <v>0</v>
      </c>
      <c r="S332" s="153"/>
      <c r="T332" s="155">
        <f>SUM(T333:T335)</f>
        <v>0</v>
      </c>
      <c r="AR332" s="148" t="s">
        <v>148</v>
      </c>
      <c r="AT332" s="156" t="s">
        <v>74</v>
      </c>
      <c r="AU332" s="156" t="s">
        <v>22</v>
      </c>
      <c r="AY332" s="148" t="s">
        <v>122</v>
      </c>
      <c r="BK332" s="157">
        <f>SUM(BK333:BK335)</f>
        <v>0</v>
      </c>
    </row>
    <row r="333" spans="2:65" s="1" customFormat="1" ht="22.5" customHeight="1">
      <c r="B333" s="161"/>
      <c r="C333" s="162" t="s">
        <v>788</v>
      </c>
      <c r="D333" s="162" t="s">
        <v>124</v>
      </c>
      <c r="E333" s="163" t="s">
        <v>789</v>
      </c>
      <c r="F333" s="164" t="s">
        <v>790</v>
      </c>
      <c r="G333" s="165" t="s">
        <v>522</v>
      </c>
      <c r="H333" s="216"/>
      <c r="I333" s="167"/>
      <c r="J333" s="168">
        <f>ROUND(I333*H333,2)</f>
        <v>0</v>
      </c>
      <c r="K333" s="164" t="s">
        <v>20</v>
      </c>
      <c r="L333" s="35"/>
      <c r="M333" s="169" t="s">
        <v>20</v>
      </c>
      <c r="N333" s="170" t="s">
        <v>48</v>
      </c>
      <c r="O333" s="36"/>
      <c r="P333" s="171">
        <f>O333*H333</f>
        <v>0</v>
      </c>
      <c r="Q333" s="171">
        <v>0</v>
      </c>
      <c r="R333" s="171">
        <f>Q333*H333</f>
        <v>0</v>
      </c>
      <c r="S333" s="171">
        <v>0</v>
      </c>
      <c r="T333" s="172">
        <f>S333*H333</f>
        <v>0</v>
      </c>
      <c r="AR333" s="18" t="s">
        <v>772</v>
      </c>
      <c r="AT333" s="18" t="s">
        <v>124</v>
      </c>
      <c r="AU333" s="18" t="s">
        <v>81</v>
      </c>
      <c r="AY333" s="18" t="s">
        <v>122</v>
      </c>
      <c r="BE333" s="173">
        <f>IF(N333="základní",J333,0)</f>
        <v>0</v>
      </c>
      <c r="BF333" s="173">
        <f>IF(N333="snížená",J333,0)</f>
        <v>0</v>
      </c>
      <c r="BG333" s="173">
        <f>IF(N333="zákl. přenesená",J333,0)</f>
        <v>0</v>
      </c>
      <c r="BH333" s="173">
        <f>IF(N333="sníž. přenesená",J333,0)</f>
        <v>0</v>
      </c>
      <c r="BI333" s="173">
        <f>IF(N333="nulová",J333,0)</f>
        <v>0</v>
      </c>
      <c r="BJ333" s="18" t="s">
        <v>129</v>
      </c>
      <c r="BK333" s="173">
        <f>ROUND(I333*H333,2)</f>
        <v>0</v>
      </c>
      <c r="BL333" s="18" t="s">
        <v>772</v>
      </c>
      <c r="BM333" s="18" t="s">
        <v>791</v>
      </c>
    </row>
    <row r="334" spans="2:65" s="1" customFormat="1" ht="22.5" customHeight="1">
      <c r="B334" s="161"/>
      <c r="C334" s="162" t="s">
        <v>792</v>
      </c>
      <c r="D334" s="162" t="s">
        <v>124</v>
      </c>
      <c r="E334" s="163" t="s">
        <v>793</v>
      </c>
      <c r="F334" s="164" t="s">
        <v>794</v>
      </c>
      <c r="G334" s="165" t="s">
        <v>522</v>
      </c>
      <c r="H334" s="216"/>
      <c r="I334" s="167"/>
      <c r="J334" s="168">
        <f>ROUND(I334*H334,2)</f>
        <v>0</v>
      </c>
      <c r="K334" s="164" t="s">
        <v>20</v>
      </c>
      <c r="L334" s="35"/>
      <c r="M334" s="169" t="s">
        <v>20</v>
      </c>
      <c r="N334" s="170" t="s">
        <v>48</v>
      </c>
      <c r="O334" s="36"/>
      <c r="P334" s="171">
        <f>O334*H334</f>
        <v>0</v>
      </c>
      <c r="Q334" s="171">
        <v>0</v>
      </c>
      <c r="R334" s="171">
        <f>Q334*H334</f>
        <v>0</v>
      </c>
      <c r="S334" s="171">
        <v>0</v>
      </c>
      <c r="T334" s="172">
        <f>S334*H334</f>
        <v>0</v>
      </c>
      <c r="AR334" s="18" t="s">
        <v>772</v>
      </c>
      <c r="AT334" s="18" t="s">
        <v>124</v>
      </c>
      <c r="AU334" s="18" t="s">
        <v>81</v>
      </c>
      <c r="AY334" s="18" t="s">
        <v>122</v>
      </c>
      <c r="BE334" s="173">
        <f>IF(N334="základní",J334,0)</f>
        <v>0</v>
      </c>
      <c r="BF334" s="173">
        <f>IF(N334="snížená",J334,0)</f>
        <v>0</v>
      </c>
      <c r="BG334" s="173">
        <f>IF(N334="zákl. přenesená",J334,0)</f>
        <v>0</v>
      </c>
      <c r="BH334" s="173">
        <f>IF(N334="sníž. přenesená",J334,0)</f>
        <v>0</v>
      </c>
      <c r="BI334" s="173">
        <f>IF(N334="nulová",J334,0)</f>
        <v>0</v>
      </c>
      <c r="BJ334" s="18" t="s">
        <v>129</v>
      </c>
      <c r="BK334" s="173">
        <f>ROUND(I334*H334,2)</f>
        <v>0</v>
      </c>
      <c r="BL334" s="18" t="s">
        <v>772</v>
      </c>
      <c r="BM334" s="18" t="s">
        <v>795</v>
      </c>
    </row>
    <row r="335" spans="2:65" s="1" customFormat="1" ht="22.5" customHeight="1">
      <c r="B335" s="161"/>
      <c r="C335" s="162" t="s">
        <v>796</v>
      </c>
      <c r="D335" s="162" t="s">
        <v>124</v>
      </c>
      <c r="E335" s="163" t="s">
        <v>797</v>
      </c>
      <c r="F335" s="164" t="s">
        <v>798</v>
      </c>
      <c r="G335" s="165" t="s">
        <v>522</v>
      </c>
      <c r="H335" s="216"/>
      <c r="I335" s="167"/>
      <c r="J335" s="168">
        <f>ROUND(I335*H335,2)</f>
        <v>0</v>
      </c>
      <c r="K335" s="164" t="s">
        <v>20</v>
      </c>
      <c r="L335" s="35"/>
      <c r="M335" s="169" t="s">
        <v>20</v>
      </c>
      <c r="N335" s="217" t="s">
        <v>48</v>
      </c>
      <c r="O335" s="218"/>
      <c r="P335" s="219">
        <f>O335*H335</f>
        <v>0</v>
      </c>
      <c r="Q335" s="219">
        <v>0</v>
      </c>
      <c r="R335" s="219">
        <f>Q335*H335</f>
        <v>0</v>
      </c>
      <c r="S335" s="219">
        <v>0</v>
      </c>
      <c r="T335" s="220">
        <f>S335*H335</f>
        <v>0</v>
      </c>
      <c r="AR335" s="18" t="s">
        <v>772</v>
      </c>
      <c r="AT335" s="18" t="s">
        <v>124</v>
      </c>
      <c r="AU335" s="18" t="s">
        <v>81</v>
      </c>
      <c r="AY335" s="18" t="s">
        <v>122</v>
      </c>
      <c r="BE335" s="173">
        <f>IF(N335="základní",J335,0)</f>
        <v>0</v>
      </c>
      <c r="BF335" s="173">
        <f>IF(N335="snížená",J335,0)</f>
        <v>0</v>
      </c>
      <c r="BG335" s="173">
        <f>IF(N335="zákl. přenesená",J335,0)</f>
        <v>0</v>
      </c>
      <c r="BH335" s="173">
        <f>IF(N335="sníž. přenesená",J335,0)</f>
        <v>0</v>
      </c>
      <c r="BI335" s="173">
        <f>IF(N335="nulová",J335,0)</f>
        <v>0</v>
      </c>
      <c r="BJ335" s="18" t="s">
        <v>129</v>
      </c>
      <c r="BK335" s="173">
        <f>ROUND(I335*H335,2)</f>
        <v>0</v>
      </c>
      <c r="BL335" s="18" t="s">
        <v>772</v>
      </c>
      <c r="BM335" s="18" t="s">
        <v>799</v>
      </c>
    </row>
    <row r="336" spans="2:12" s="1" customFormat="1" ht="6.75" customHeight="1">
      <c r="B336" s="50"/>
      <c r="C336" s="51"/>
      <c r="D336" s="51"/>
      <c r="E336" s="51"/>
      <c r="F336" s="51"/>
      <c r="G336" s="51"/>
      <c r="H336" s="51"/>
      <c r="I336" s="113"/>
      <c r="J336" s="51"/>
      <c r="K336" s="51"/>
      <c r="L336" s="35"/>
    </row>
    <row r="337" ht="13.5">
      <c r="AT337" s="221"/>
    </row>
  </sheetData>
  <sheetProtection/>
  <mergeCells count="6">
    <mergeCell ref="E7:H7"/>
    <mergeCell ref="E22:H22"/>
    <mergeCell ref="E43:H43"/>
    <mergeCell ref="E80:H80"/>
    <mergeCell ref="G1:H1"/>
    <mergeCell ref="L2:V2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Patrik Pavlíček</cp:lastModifiedBy>
  <dcterms:created xsi:type="dcterms:W3CDTF">2018-12-02T21:03:48Z</dcterms:created>
  <dcterms:modified xsi:type="dcterms:W3CDTF">2019-01-29T09:26:49Z</dcterms:modified>
  <cp:category/>
  <cp:version/>
  <cp:contentType/>
  <cp:contentStatus/>
</cp:coreProperties>
</file>